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11760" tabRatio="590"/>
  </bookViews>
  <sheets>
    <sheet name="Результаты мониторинга" sheetId="20" r:id="rId1"/>
    <sheet name="доходы" sheetId="16" r:id="rId2"/>
    <sheet name="расходы, закупки" sheetId="17" r:id="rId3"/>
    <sheet name="упр. активами, учет и отчетн. " sheetId="18" r:id="rId4"/>
  </sheets>
  <definedNames>
    <definedName name="_xlnm._FilterDatabase" localSheetId="0" hidden="1">'Результаты мониторинга'!$A$9:$N$9</definedName>
    <definedName name="_xlnm.Print_Titles" localSheetId="1">доходы!$A:$B,доходы!$2:$7</definedName>
    <definedName name="_xlnm.Print_Titles" localSheetId="2">'расходы, закупки'!$A:$B,'расходы, закупки'!$2:$7</definedName>
    <definedName name="_xlnm.Print_Titles" localSheetId="0">'Результаты мониторинга'!$A:$B,'Результаты мониторинга'!$2:$6</definedName>
    <definedName name="_xlnm.Print_Titles" localSheetId="3">'упр. активами, учет и отчетн. '!$A:$B,'упр. активами, учет и отчетн. '!$2:$7</definedName>
    <definedName name="_xlnm.Print_Area" localSheetId="1">доходы!$A$2:$Z$13</definedName>
    <definedName name="_xlnm.Print_Area" localSheetId="2">'расходы, закупки'!$A$3:$CT$16</definedName>
    <definedName name="_xlnm.Print_Area" localSheetId="0">'Результаты мониторинга'!$A$2:$M$23</definedName>
    <definedName name="_xlnm.Print_Area" localSheetId="3">'упр. активами, учет и отчетн. '!$A$2:$M$16</definedName>
  </definedNames>
  <calcPr calcId="125725"/>
</workbook>
</file>

<file path=xl/calcChain.xml><?xml version="1.0" encoding="utf-8"?>
<calcChain xmlns="http://schemas.openxmlformats.org/spreadsheetml/2006/main">
  <c r="H9" i="20"/>
  <c r="D8"/>
  <c r="L7"/>
  <c r="L8" s="1"/>
  <c r="L11" i="18"/>
  <c r="D11" s="1"/>
  <c r="L12"/>
  <c r="D12" s="1"/>
  <c r="L13"/>
  <c r="D13" s="1"/>
  <c r="L14"/>
  <c r="D14" s="1"/>
  <c r="L10"/>
  <c r="D10" s="1"/>
  <c r="M13" i="20" l="1"/>
  <c r="M11"/>
  <c r="M9"/>
  <c r="M12"/>
  <c r="M10"/>
  <c r="AS14" i="17"/>
  <c r="AS11"/>
  <c r="CS12"/>
  <c r="CS13"/>
  <c r="CS11"/>
  <c r="CS14"/>
  <c r="BY13"/>
  <c r="BY11"/>
  <c r="BU12"/>
  <c r="BU13"/>
  <c r="BU11"/>
  <c r="BQ12"/>
  <c r="BQ13"/>
  <c r="BQ11"/>
  <c r="BM14"/>
  <c r="BM11"/>
  <c r="BI11"/>
  <c r="BI12"/>
  <c r="BI13"/>
  <c r="BI14"/>
  <c r="BI10"/>
  <c r="BE13"/>
  <c r="BA11"/>
  <c r="BA12"/>
  <c r="BA13"/>
  <c r="BA14"/>
  <c r="BA10"/>
  <c r="AK11"/>
  <c r="AK12"/>
  <c r="AK13"/>
  <c r="AK14"/>
  <c r="AG12"/>
  <c r="AG13"/>
  <c r="AG14"/>
  <c r="AG10"/>
  <c r="AG11"/>
  <c r="O11"/>
  <c r="O12"/>
  <c r="O13"/>
  <c r="O14"/>
  <c r="O10"/>
  <c r="AK10"/>
  <c r="AA11"/>
  <c r="AA12"/>
  <c r="AA13"/>
  <c r="AA14"/>
  <c r="AA10"/>
  <c r="W11"/>
  <c r="W12"/>
  <c r="W13"/>
  <c r="W14"/>
  <c r="W10"/>
  <c r="I11"/>
  <c r="E11" s="1"/>
  <c r="J10" i="20" s="1"/>
  <c r="I12" i="17"/>
  <c r="E12" s="1"/>
  <c r="J11" i="20" s="1"/>
  <c r="I13" i="17"/>
  <c r="I14"/>
  <c r="E14" s="1"/>
  <c r="J13" i="20" s="1"/>
  <c r="I10" i="17"/>
  <c r="E10" s="1"/>
  <c r="J9" i="20" s="1"/>
  <c r="G9" s="1"/>
  <c r="D9" s="1"/>
  <c r="D14" i="17"/>
  <c r="D13"/>
  <c r="D9"/>
  <c r="D10"/>
  <c r="D11"/>
  <c r="D12"/>
  <c r="T13"/>
  <c r="D8"/>
  <c r="U10" i="16"/>
  <c r="U11"/>
  <c r="U12"/>
  <c r="Q10"/>
  <c r="Q11"/>
  <c r="Q12"/>
  <c r="M10"/>
  <c r="M11"/>
  <c r="M12"/>
  <c r="I10"/>
  <c r="I11"/>
  <c r="I12"/>
  <c r="D12" s="1"/>
  <c r="H12" i="20" s="1"/>
  <c r="H13"/>
  <c r="G13" l="1"/>
  <c r="D13" s="1"/>
  <c r="E13" s="1"/>
  <c r="E13" i="17"/>
  <c r="J12" i="20" s="1"/>
  <c r="G12" s="1"/>
  <c r="D12" s="1"/>
  <c r="E12" s="1"/>
  <c r="E9"/>
  <c r="D10" i="16"/>
  <c r="H10" i="20" s="1"/>
  <c r="D11" i="16"/>
  <c r="H11" i="20" s="1"/>
  <c r="G11" s="1"/>
  <c r="D11" s="1"/>
  <c r="E11" s="1"/>
  <c r="CT11" i="17"/>
  <c r="CT12"/>
  <c r="CT13"/>
  <c r="CT14"/>
  <c r="CT10"/>
  <c r="J7" i="20" l="1"/>
  <c r="J8" s="1"/>
  <c r="G10"/>
  <c r="H7"/>
  <c r="H8" s="1"/>
  <c r="K10"/>
  <c r="Z11" i="16"/>
  <c r="Z13"/>
  <c r="Z12"/>
  <c r="Z10"/>
  <c r="K9" i="20" l="1"/>
  <c r="K11"/>
  <c r="K12"/>
  <c r="K13"/>
  <c r="D10"/>
  <c r="G7"/>
  <c r="G8" s="1"/>
  <c r="L15"/>
  <c r="L16" s="1"/>
  <c r="E10" l="1"/>
  <c r="D7"/>
  <c r="J15"/>
  <c r="J16" s="1"/>
  <c r="H15"/>
  <c r="H16" s="1"/>
  <c r="G15" l="1"/>
  <c r="G16" s="1"/>
  <c r="D15" l="1"/>
  <c r="D16" s="1"/>
</calcChain>
</file>

<file path=xl/comments1.xml><?xml version="1.0" encoding="utf-8"?>
<comments xmlns="http://schemas.openxmlformats.org/spreadsheetml/2006/main">
  <authors>
    <author>Пользователь РФО</author>
    <author>Скалова Елена Александровна</author>
  </authors>
  <commentList>
    <comment ref="G10" authorId="0">
      <text>
        <r>
          <rPr>
            <b/>
            <sz val="9"/>
            <color indexed="81"/>
            <rFont val="Tahoma"/>
            <family val="2"/>
            <charset val="204"/>
          </rPr>
          <t>Пользователь РФО:</t>
        </r>
        <r>
          <rPr>
            <sz val="9"/>
            <color indexed="81"/>
            <rFont val="Tahoma"/>
            <family val="2"/>
            <charset val="204"/>
          </rPr>
          <t xml:space="preserve">
Количество балов
</t>
        </r>
      </text>
    </comment>
    <comment ref="H10"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I10" authorId="0">
      <text>
        <r>
          <rPr>
            <b/>
            <sz val="9"/>
            <color indexed="81"/>
            <rFont val="Tahoma"/>
            <family val="2"/>
            <charset val="204"/>
          </rPr>
          <t>Пользователь РФО:</t>
        </r>
        <r>
          <rPr>
            <sz val="9"/>
            <color indexed="81"/>
            <rFont val="Tahoma"/>
            <family val="2"/>
            <charset val="204"/>
          </rPr>
          <t xml:space="preserve">
P2,1*D2.1
</t>
        </r>
      </text>
    </comment>
    <comment ref="H11"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H12"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H13"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H14" authorId="0">
      <text>
        <r>
          <rPr>
            <b/>
            <sz val="9"/>
            <color indexed="81"/>
            <rFont val="Tahoma"/>
            <family val="2"/>
            <charset val="204"/>
          </rPr>
          <t>Пользователь РФО:</t>
        </r>
        <r>
          <rPr>
            <sz val="9"/>
            <color indexed="81"/>
            <rFont val="Tahoma"/>
            <family val="2"/>
            <charset val="204"/>
          </rPr>
          <t xml:space="preserve">
Удельный вес по распоряжению
Может изменится, если по другим показателям не оценивается, проставлена *
Главное, чтобы итог значений был равен 0,7</t>
        </r>
      </text>
    </comment>
    <comment ref="AM14" authorId="1">
      <text>
        <r>
          <rPr>
            <b/>
            <sz val="9"/>
            <color indexed="81"/>
            <rFont val="Tahoma"/>
            <family val="2"/>
            <charset val="204"/>
          </rPr>
          <t>Скалова Елена Александровна:</t>
        </r>
        <r>
          <rPr>
            <sz val="9"/>
            <color indexed="81"/>
            <rFont val="Tahoma"/>
            <family val="2"/>
            <charset val="204"/>
          </rPr>
          <t xml:space="preserve">
отраслев. Отд.</t>
        </r>
      </text>
    </comment>
    <comment ref="AU14" authorId="1">
      <text>
        <r>
          <rPr>
            <b/>
            <sz val="9"/>
            <color indexed="81"/>
            <rFont val="Tahoma"/>
            <family val="2"/>
            <charset val="204"/>
          </rPr>
          <t>Скалова Елена Александровна:</t>
        </r>
        <r>
          <rPr>
            <sz val="9"/>
            <color indexed="81"/>
            <rFont val="Tahoma"/>
            <family val="2"/>
            <charset val="204"/>
          </rPr>
          <t xml:space="preserve">
Отрасл. Отд.</t>
        </r>
      </text>
    </comment>
  </commentList>
</comments>
</file>

<file path=xl/sharedStrings.xml><?xml version="1.0" encoding="utf-8"?>
<sst xmlns="http://schemas.openxmlformats.org/spreadsheetml/2006/main" count="375" uniqueCount="217">
  <si>
    <t>Код ГАБС</t>
  </si>
  <si>
    <t>001</t>
  </si>
  <si>
    <t>004</t>
  </si>
  <si>
    <t>013</t>
  </si>
  <si>
    <t>002</t>
  </si>
  <si>
    <t>005</t>
  </si>
  <si>
    <t>023</t>
  </si>
  <si>
    <t>Ивановская областная Дума</t>
  </si>
  <si>
    <t>Oi</t>
  </si>
  <si>
    <t>Расчет оценки качества финансового менеджмента ГАБС</t>
  </si>
  <si>
    <t>Показатели качества финансового менеджмента ГАБС</t>
  </si>
  <si>
    <t>Наименование ГАБС</t>
  </si>
  <si>
    <t>007</t>
  </si>
  <si>
    <t xml:space="preserve">Равномерность расходов ГАБС                                                                             
</t>
  </si>
  <si>
    <t>027</t>
  </si>
  <si>
    <t>Р 1.1</t>
  </si>
  <si>
    <t>Р 1.2</t>
  </si>
  <si>
    <t>Р 1.5</t>
  </si>
  <si>
    <t>Р 2.1</t>
  </si>
  <si>
    <t>Объем не освоенных на конец отчетного финансового года бюджетных ассигнований</t>
  </si>
  <si>
    <t>Р 2.2</t>
  </si>
  <si>
    <t>Р 2.3</t>
  </si>
  <si>
    <t>Р 2.4</t>
  </si>
  <si>
    <t>Р 2.5</t>
  </si>
  <si>
    <t>Эффективность управления кредиторской задолженностью</t>
  </si>
  <si>
    <t>Р 2.6</t>
  </si>
  <si>
    <t>Р 2.7</t>
  </si>
  <si>
    <t>Р 2.8</t>
  </si>
  <si>
    <t>Р 2.9</t>
  </si>
  <si>
    <t>Соблюдение сроков представления ГАБС годовой бюджетной отчетности</t>
  </si>
  <si>
    <t>Р 3.1</t>
  </si>
  <si>
    <t>Р 4.1</t>
  </si>
  <si>
    <t>№ 
п/п</t>
  </si>
  <si>
    <t>003</t>
  </si>
  <si>
    <t>Р 1.9</t>
  </si>
  <si>
    <t>Соблюдение ГАБС сроков представления в Департамент финансов документов и материалов, необходимых для составления проекта областного бюджета на очередной финансовый год и плановый период, а также для подготовки документов и материалов, представляемых одновременно с проектом областного бюджета в Ивановскую областную Думу</t>
  </si>
  <si>
    <t>Р 1.10</t>
  </si>
  <si>
    <t>Результаты оценки качества финансового менеджмента ГАБС по показателям качества финансового менеджмента за 2018 год</t>
  </si>
  <si>
    <t>Р 2.10</t>
  </si>
  <si>
    <t>Р 2.11</t>
  </si>
  <si>
    <t>Р 5.1</t>
  </si>
  <si>
    <t>Р 5.2</t>
  </si>
  <si>
    <t>Р 5.3</t>
  </si>
  <si>
    <t>Р 5.4</t>
  </si>
  <si>
    <t>Доля фактического участия ГАБС в судебных заседаниях в общем количестве заседаний, назначенных судом</t>
  </si>
  <si>
    <t xml:space="preserve">Доля фактического направления ГАБС в суд отзывов (возражений) на исковые заявления от количества предъявленных исковых заявлений и направленных заявителем в суд дополнений (изменений) в общем количестве исковых требований по соответствующим делам
</t>
  </si>
  <si>
    <t>*</t>
  </si>
  <si>
    <t>Уд.вес направления</t>
  </si>
  <si>
    <t>O1.1</t>
  </si>
  <si>
    <t>P1.1</t>
  </si>
  <si>
    <t>P1.2</t>
  </si>
  <si>
    <t>O1.2</t>
  </si>
  <si>
    <t>P1.3</t>
  </si>
  <si>
    <t>O1.3</t>
  </si>
  <si>
    <t>P1.4</t>
  </si>
  <si>
    <t>O1.4</t>
  </si>
  <si>
    <t>P1.5</t>
  </si>
  <si>
    <t>O1.5</t>
  </si>
  <si>
    <t>P2.1</t>
  </si>
  <si>
    <t>O2.1</t>
  </si>
  <si>
    <t>O2.2</t>
  </si>
  <si>
    <t>P2.2</t>
  </si>
  <si>
    <t>P2.4</t>
  </si>
  <si>
    <t>O2.4</t>
  </si>
  <si>
    <t>P2.8</t>
  </si>
  <si>
    <t>O2.8</t>
  </si>
  <si>
    <t>P2.9</t>
  </si>
  <si>
    <t>O2.9</t>
  </si>
  <si>
    <t xml:space="preserve">Уд.вес направления </t>
  </si>
  <si>
    <t>d1.1</t>
  </si>
  <si>
    <t>d1.2</t>
  </si>
  <si>
    <t>d1.3</t>
  </si>
  <si>
    <t>d1.4</t>
  </si>
  <si>
    <t>d1.5</t>
  </si>
  <si>
    <t>d1</t>
  </si>
  <si>
    <t>d2.1</t>
  </si>
  <si>
    <t>d2.2</t>
  </si>
  <si>
    <t>d2.4</t>
  </si>
  <si>
    <t>d2.8</t>
  </si>
  <si>
    <t>d2.9</t>
  </si>
  <si>
    <t>d3</t>
  </si>
  <si>
    <t>P3.1</t>
  </si>
  <si>
    <t>d3.1</t>
  </si>
  <si>
    <t>O3.1</t>
  </si>
  <si>
    <t>P3.2</t>
  </si>
  <si>
    <t>d3.2</t>
  </si>
  <si>
    <t>O3.2</t>
  </si>
  <si>
    <t>O1</t>
  </si>
  <si>
    <t>O2</t>
  </si>
  <si>
    <t>O3</t>
  </si>
  <si>
    <t xml:space="preserve">Оценка качества финансового менеджмента
</t>
  </si>
  <si>
    <t xml:space="preserve">Итоговая рейтинговая оценка качества финансового менеджмента
</t>
  </si>
  <si>
    <t>* - неоцениваемый показатель/направление</t>
  </si>
  <si>
    <t>Коэффициент сложности управления финансами</t>
  </si>
  <si>
    <t>№ п/п</t>
  </si>
  <si>
    <t>Качество управления просроченной дебиторской задолженностью по платежам в бюджет</t>
  </si>
  <si>
    <t>Эффективность управления дебиторской задолженностью по доходам</t>
  </si>
  <si>
    <t>Эффективность управления просроченной дебиторской задолженностью ГАБС и подведомственных ему государственных учреждений</t>
  </si>
  <si>
    <t>Качество управления доходами</t>
  </si>
  <si>
    <t>Качество управления активами, ведения учета и составления бюджетной отчетности</t>
  </si>
  <si>
    <t>Полнота принятия бюджетных обязательств, связанных с закупкой товаров, работ, услуг</t>
  </si>
  <si>
    <t>P2.13</t>
  </si>
  <si>
    <t>d2.13</t>
  </si>
  <si>
    <t>O2.13</t>
  </si>
  <si>
    <t>P2.14</t>
  </si>
  <si>
    <t>d2.14</t>
  </si>
  <si>
    <t>O2.14</t>
  </si>
  <si>
    <t>P2.15</t>
  </si>
  <si>
    <t>d2.15</t>
  </si>
  <si>
    <t>O2.15</t>
  </si>
  <si>
    <t>P2.16</t>
  </si>
  <si>
    <t>d2.16</t>
  </si>
  <si>
    <t>O2.16</t>
  </si>
  <si>
    <t>P2.17</t>
  </si>
  <si>
    <t>d2.17</t>
  </si>
  <si>
    <t>O2.17</t>
  </si>
  <si>
    <t>P2.18</t>
  </si>
  <si>
    <t>d2.18</t>
  </si>
  <si>
    <t>O2.18</t>
  </si>
  <si>
    <t>P2.19</t>
  </si>
  <si>
    <t>d2.19</t>
  </si>
  <si>
    <t>O2.19</t>
  </si>
  <si>
    <t>P2.20</t>
  </si>
  <si>
    <t>d2.20</t>
  </si>
  <si>
    <t>O2.20</t>
  </si>
  <si>
    <t>P2.21</t>
  </si>
  <si>
    <t>d2.21</t>
  </si>
  <si>
    <t>O2.21</t>
  </si>
  <si>
    <t>P2.22</t>
  </si>
  <si>
    <t>d2.22</t>
  </si>
  <si>
    <t>O2.22</t>
  </si>
  <si>
    <t>Качество управления расходами, включая осуществление закупок товаров, работ и услуг для обеспечения государственных нужд</t>
  </si>
  <si>
    <t>Средние значения (в баллах):</t>
  </si>
  <si>
    <t>Целевые значения показателей качества финансового менеджмента</t>
  </si>
  <si>
    <t>% отклонения итоговой оценки от целевых значений показателей</t>
  </si>
  <si>
    <t>% отклонения оценки по доходам от целевых значений показателей</t>
  </si>
  <si>
    <t>% отклонения оценки по расходам, включая осуществление закупок товаров, работ и услуг для обеспечения государственных нужд от целевых значений показателей</t>
  </si>
  <si>
    <t>% отклонения оценки по  управлению активами, ведению учета и составлению бюджетной отчетности от целевых значений показателей</t>
  </si>
  <si>
    <t>Расчет оценки качества финансового менеджмента ГАБС по направлениям</t>
  </si>
  <si>
    <t xml:space="preserve"> Качество управления доходами</t>
  </si>
  <si>
    <t>Баллы</t>
  </si>
  <si>
    <t>Отклонение рассчитанной оценки качества финансового менеджмента от целевых значений показателей качества финансового менеджмента составляет более 25 %</t>
  </si>
  <si>
    <t>Характеристика по уровням качества финансового менеджмента</t>
  </si>
  <si>
    <t>Высокая уровень качества финансового менеджмента</t>
  </si>
  <si>
    <t>Средний уровень качества финансового менеджмента</t>
  </si>
  <si>
    <t xml:space="preserve">Удовлетворительный уровень качества финансового менеджмента </t>
  </si>
  <si>
    <t>от 85 до 100</t>
  </si>
  <si>
    <t>от 70 до 84,9</t>
  </si>
  <si>
    <t>от 50 до 69,9</t>
  </si>
  <si>
    <t>от 0 до 49,9</t>
  </si>
  <si>
    <t>Неудовлетворительный уровень качества финансового менеджмента</t>
  </si>
  <si>
    <t>Итоговая оценка по расходам, включая осуществление закупок товаров, работ и услуг для обеспечения государственных нужд</t>
  </si>
  <si>
    <t>Итоговая оценка по доходам</t>
  </si>
  <si>
    <t>Итоговая оценка по управлению активами, ведению учета и составлению бюджетной отчетности</t>
  </si>
  <si>
    <t>0,2</t>
  </si>
  <si>
    <t>0,15</t>
  </si>
  <si>
    <t>% отклонения  итоговой оценки от целевых значений показателей качества финансового менеджмента</t>
  </si>
  <si>
    <r>
      <t xml:space="preserve">Качество подготовки обоснований бюджетных ассигнований
</t>
    </r>
    <r>
      <rPr>
        <sz val="8"/>
        <color rgb="FFFF0000"/>
        <rFont val="Times New Roman"/>
        <family val="1"/>
        <charset val="204"/>
      </rPr>
      <t xml:space="preserve">
</t>
    </r>
    <r>
      <rPr>
        <sz val="16"/>
        <color rgb="FFFF0000"/>
        <rFont val="Times New Roman"/>
        <family val="1"/>
        <charset val="204"/>
      </rPr>
      <t/>
    </r>
  </si>
  <si>
    <t>% отклонения оценки от целевых значений показателей</t>
  </si>
  <si>
    <t>% отклонения оценки от целевого значения показателя</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</si>
  <si>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</si>
  <si>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2023 год</t>
  </si>
  <si>
    <t>Качество управления активами, ведения учета и
 составления бюджетной отчетности</t>
  </si>
  <si>
    <t xml:space="preserve"> </t>
  </si>
  <si>
    <t>Совет Пучежского муниципального района</t>
  </si>
  <si>
    <t>Администрация Пучежского муниципального района</t>
  </si>
  <si>
    <t>330</t>
  </si>
  <si>
    <t>Комитет экономического развития,управления муниципальным имуществом, торговли, конкурсов администрации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</si>
  <si>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</si>
  <si>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</si>
  <si>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Отклонение фактического поступления налоговых и неналоговых доходов (за исключением невыясненных поступлений) районного бюджета по закрепленным за ГАБС видам доходов бюджета от первоначально прогнозируемого уровня</t>
  </si>
  <si>
    <t xml:space="preserve">                                                                                 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</si>
  <si>
    <t>0</t>
  </si>
  <si>
    <t>166</t>
  </si>
  <si>
    <t>073</t>
  </si>
  <si>
    <t>092</t>
  </si>
  <si>
    <t>Количество внесенных изменений в решение о бюджете Пучежского муниципального района</t>
  </si>
  <si>
    <t>Количество изменений, вносимых в утвержденные ГАБС муниципальные  задания на оказание (выполнение) государственных услуг (работ)</t>
  </si>
  <si>
    <t xml:space="preserve">Соблюдение ГАБС сроков представления в  Финансовый отдел документов и материалов, необходимых для составления проекта  бюджета ПМР  на очередной финансовый год и плановый период, а также для подготовки документов и материалов, представляемых одновременно с проектом  бюджета ПМР в Совет ПМР </t>
  </si>
  <si>
    <t>Организация мониторинга заработной платы в муниципальных учреждениях, подведомственных ГАБС, по основному, административно-управленческому и вспомогательному персоналу</t>
  </si>
  <si>
    <t>Проведение в течение финансового года мониторинга значений целевых показателей оказания  муниципальных услуг (выполнения работ), закрепленных в муниципальных заданиях на оказание муниципалн услуг (выполнение работ) муниципальными учреждениями, подведомственными ГАБС</t>
  </si>
  <si>
    <t>Перечень услуг (работ), оказываемых (предоставляемых) подведомственными ГАБС муниципальными учреждениями за плату</t>
  </si>
  <si>
    <t>Удельный вес муниципальных учреждений, выполнивших муниципальное задание на 100%, в общем количестве муниципальных учреждений, подведомственных ГАБС, которым установлены муниципальные задания</t>
  </si>
  <si>
    <t>Количество нарушений ГАБС сроков предоставления сведений, необходимых для составления и ведения кассового плана исполнения  бюджета ПМР</t>
  </si>
  <si>
    <t>Удельный вес муниципальных учреждений в общем количестве муниципальных учреждений, подведомственных ГАБС, в которых оплата труда руководителей определяется с учетом результатов достижения ими ключевых показателей эффективности деятельности</t>
  </si>
  <si>
    <t>Достижение целевых значений показателей результативности использования субсидий, предоставленных из  областного бюджета бюджету ПМР</t>
  </si>
  <si>
    <t>Полнота и своевременность опубликования информации подведомственными ГАБС муниципальными  учреждениями на официальном сайте для размещения информации о государственных (муниципальных) учреждениях (www.bus.gov.ru), в том числе муниципальных заданий на оказание муниципальных услуг, планов финансово-хозяйственной деятельности, показателей бюджетных смет, балансов муниципальных учреждений, отчетов о результатах деятельности муниципальных учреждений и об использовании закрепленного за ними имущества, находящегося в собственности ПМР</t>
  </si>
  <si>
    <t>Доля суммы средств, выплаченных из  бюджета ПМР на основании предъявленных исполнительных листов, от суммы заявленных исковых требований об обращении взыскания на средства  бюджета ПМР (в ходе судебных заседаний, по которым ГАБС являлся представителем ответчика - Ивановской области)</t>
  </si>
  <si>
    <t>Своевременность и полнота представления ГАБС в Финансовый отдел в соответствии со статьей 242.2 Бюджетного кодекса Российской Федерации информации о результатах рассмотрения дела в суде и информации о наличии оснований для обжалования судебного акта</t>
  </si>
  <si>
    <t>P2.3</t>
  </si>
  <si>
    <t>d2.3</t>
  </si>
  <si>
    <t>O2.3</t>
  </si>
  <si>
    <t>P2.5</t>
  </si>
  <si>
    <t>d2.5</t>
  </si>
  <si>
    <t>O2.5</t>
  </si>
  <si>
    <t>P2.6</t>
  </si>
  <si>
    <t>d2.6</t>
  </si>
  <si>
    <t>O2.6</t>
  </si>
  <si>
    <t>P2.7</t>
  </si>
  <si>
    <t>d2.7</t>
  </si>
  <si>
    <t>O2.7</t>
  </si>
  <si>
    <t>P2.10</t>
  </si>
  <si>
    <t>d2.10</t>
  </si>
  <si>
    <t>O2.10</t>
  </si>
  <si>
    <t>P2.11</t>
  </si>
  <si>
    <t>d2.11</t>
  </si>
  <si>
    <t>O2.11</t>
  </si>
  <si>
    <t>P2.12</t>
  </si>
  <si>
    <t>d2.12</t>
  </si>
  <si>
    <t>O2.12</t>
  </si>
  <si>
    <t>Количество изменений, внесенных в сводную бюджетную роспись бюджета в случае перераспределения бюджетных ассигнований между кодами групп видолв расходов классификации расходов бюджетов и в лимиты бюджетных обязательств в случае перераспределения между элементами видов расходов классификации расходов бюджетов</t>
  </si>
  <si>
    <t>Доля объема взысканных в отчетном году средств из  бюджета ПМР в связи с выявлением фактов нарушения ГАБС условий предоставления (расходования) и (или) нецелевого использования межбюджетных трансфертов из областного бюджета в общем объеме указанных трансфертов</t>
  </si>
  <si>
    <t>Наличие в составе годовой бюджетной отчетности данных по анализу исполнения бюджета в разрезе целевых статей с учетом динамики к предыдущему отчетному периоду</t>
  </si>
  <si>
    <t>Целевое значение показателя</t>
  </si>
  <si>
    <t xml:space="preserve">                                                                               Отчет о результатах мониторинга качества финансового менеджмента в отношении главных администраторов средств областного бюджета за 2024 год</t>
  </si>
  <si>
    <t>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</si>
  <si>
    <t>Результаты мониторинга качества финансового менеджмента главных администраторов средств областного бюджета 
по показателям качества финансового менеджмента за 2024 год</t>
  </si>
</sst>
</file>

<file path=xl/styles.xml><?xml version="1.0" encoding="utf-8"?>
<styleSheet xmlns="http://schemas.openxmlformats.org/spreadsheetml/2006/main">
  <numFmts count="5">
    <numFmt numFmtId="164" formatCode="_-* #,##0.00&quot;р.&quot;_-;\-* #,##0.00&quot;р.&quot;_-;_-* &quot;-&quot;??&quot;р.&quot;_-;_-@_-"/>
    <numFmt numFmtId="165" formatCode="0.0"/>
    <numFmt numFmtId="166" formatCode="0.0%"/>
    <numFmt numFmtId="167" formatCode="#,##0.0"/>
    <numFmt numFmtId="168" formatCode="#,##0.0_ ;\-#,##0.0\ "/>
  </numFmts>
  <fonts count="47">
    <font>
      <sz val="11"/>
      <color theme="1"/>
      <name val="Calibri"/>
      <family val="2"/>
      <charset val="204"/>
      <scheme val="minor"/>
    </font>
    <font>
      <sz val="9"/>
      <color theme="1"/>
      <name val="Times New Roman"/>
      <family val="1"/>
      <charset val="204"/>
    </font>
    <font>
      <sz val="9"/>
      <name val="Times New Roman"/>
      <family val="1"/>
      <charset val="204"/>
    </font>
    <font>
      <sz val="11"/>
      <name val="Calibri"/>
      <family val="2"/>
      <charset val="204"/>
      <scheme val="minor"/>
    </font>
    <font>
      <sz val="8"/>
      <color theme="1"/>
      <name val="Times New Roman"/>
      <family val="1"/>
      <charset val="204"/>
    </font>
    <font>
      <sz val="8"/>
      <color theme="1"/>
      <name val="Calibri"/>
      <family val="2"/>
      <charset val="204"/>
      <scheme val="minor"/>
    </font>
    <font>
      <sz val="11"/>
      <color theme="1"/>
      <name val="Times New Roman"/>
      <family val="1"/>
      <charset val="204"/>
    </font>
    <font>
      <sz val="11"/>
      <name val="Times New Roman"/>
      <family val="1"/>
      <charset val="204"/>
    </font>
    <font>
      <b/>
      <sz val="9"/>
      <color theme="1"/>
      <name val="Times New Roman"/>
      <family val="1"/>
      <charset val="204"/>
    </font>
    <font>
      <sz val="11"/>
      <color theme="1"/>
      <name val="Calibri"/>
      <family val="2"/>
      <charset val="204"/>
      <scheme val="minor"/>
    </font>
    <font>
      <sz val="10"/>
      <color theme="1"/>
      <name val="Arial"/>
      <family val="2"/>
      <charset val="204"/>
    </font>
    <font>
      <sz val="14"/>
      <color theme="1"/>
      <name val="Times New Roman"/>
      <family val="1"/>
      <charset val="204"/>
    </font>
    <font>
      <sz val="14"/>
      <name val="Times New Roman"/>
      <family val="1"/>
      <charset val="204"/>
    </font>
    <font>
      <b/>
      <sz val="10"/>
      <color rgb="FF000000"/>
      <name val="Arial CYR"/>
    </font>
    <font>
      <sz val="10"/>
      <color rgb="FF000000"/>
      <name val="Arial Cyr"/>
    </font>
    <font>
      <sz val="10"/>
      <color theme="1"/>
      <name val="Times New Roman"/>
      <family val="1"/>
      <charset val="204"/>
    </font>
    <font>
      <sz val="11"/>
      <color rgb="FFFF0000"/>
      <name val="Times New Roman"/>
      <family val="1"/>
      <charset val="204"/>
    </font>
    <font>
      <sz val="9"/>
      <color rgb="FFFF0000"/>
      <name val="Times New Roman"/>
      <family val="1"/>
      <charset val="204"/>
    </font>
    <font>
      <sz val="10"/>
      <name val="Times New Roman"/>
      <family val="1"/>
      <charset val="204"/>
    </font>
    <font>
      <b/>
      <sz val="10"/>
      <color theme="1"/>
      <name val="Times New Roman"/>
      <family val="1"/>
      <charset val="204"/>
    </font>
    <font>
      <b/>
      <sz val="12"/>
      <color theme="1"/>
      <name val="Times New Roman"/>
      <family val="1"/>
      <charset val="204"/>
    </font>
    <font>
      <sz val="9"/>
      <color indexed="81"/>
      <name val="Tahoma"/>
      <family val="2"/>
      <charset val="204"/>
    </font>
    <font>
      <b/>
      <sz val="9"/>
      <color indexed="81"/>
      <name val="Tahoma"/>
      <family val="2"/>
      <charset val="204"/>
    </font>
    <font>
      <sz val="8"/>
      <name val="Times New Roman"/>
      <family val="1"/>
      <charset val="204"/>
    </font>
    <font>
      <b/>
      <sz val="9"/>
      <name val="Times New Roman"/>
      <family val="1"/>
      <charset val="204"/>
    </font>
    <font>
      <b/>
      <sz val="11"/>
      <name val="Times New Roman"/>
      <family val="1"/>
      <charset val="204"/>
    </font>
    <font>
      <b/>
      <sz val="11"/>
      <color rgb="FFFF0000"/>
      <name val="Times New Roman"/>
      <family val="1"/>
      <charset val="204"/>
    </font>
    <font>
      <b/>
      <sz val="8"/>
      <name val="Calibri"/>
      <family val="2"/>
      <charset val="204"/>
      <scheme val="minor"/>
    </font>
    <font>
      <b/>
      <sz val="9"/>
      <color rgb="FFFF0000"/>
      <name val="Times New Roman"/>
      <family val="1"/>
      <charset val="204"/>
    </font>
    <font>
      <sz val="14"/>
      <color rgb="FFFF0000"/>
      <name val="Times New Roman"/>
      <family val="1"/>
      <charset val="204"/>
    </font>
    <font>
      <sz val="11"/>
      <color theme="1"/>
      <name val="Calibri"/>
      <family val="2"/>
      <scheme val="minor"/>
    </font>
    <font>
      <b/>
      <sz val="8"/>
      <color indexed="8"/>
      <name val="Arial"/>
      <family val="2"/>
      <charset val="204"/>
    </font>
    <font>
      <b/>
      <sz val="11"/>
      <color theme="1"/>
      <name val="Times New Roman"/>
      <family val="1"/>
      <charset val="204"/>
    </font>
    <font>
      <sz val="8"/>
      <color rgb="FFFF0000"/>
      <name val="Times New Roman"/>
      <family val="1"/>
      <charset val="204"/>
    </font>
    <font>
      <sz val="16"/>
      <color rgb="FFFF0000"/>
      <name val="Times New Roman"/>
      <family val="1"/>
      <charset val="204"/>
    </font>
    <font>
      <b/>
      <sz val="8"/>
      <name val="Arial"/>
      <family val="2"/>
      <charset val="204"/>
    </font>
    <font>
      <b/>
      <sz val="10"/>
      <name val="Arial"/>
      <family val="2"/>
      <charset val="204"/>
    </font>
    <font>
      <b/>
      <sz val="11"/>
      <color theme="1"/>
      <name val="Calibri"/>
      <family val="2"/>
      <charset val="204"/>
      <scheme val="minor"/>
    </font>
    <font>
      <b/>
      <sz val="8"/>
      <color theme="1"/>
      <name val="Times New Roman"/>
      <family val="1"/>
      <charset val="204"/>
    </font>
    <font>
      <b/>
      <i/>
      <sz val="11"/>
      <color theme="1"/>
      <name val="Times New Roman"/>
      <family val="1"/>
      <charset val="204"/>
    </font>
    <font>
      <b/>
      <i/>
      <sz val="11"/>
      <name val="Times New Roman"/>
      <family val="1"/>
      <charset val="204"/>
    </font>
    <font>
      <b/>
      <i/>
      <sz val="12"/>
      <color indexed="8"/>
      <name val="Times New Roman"/>
      <family val="1"/>
      <charset val="204"/>
    </font>
    <font>
      <i/>
      <sz val="11"/>
      <name val="Times New Roman"/>
      <family val="1"/>
      <charset val="204"/>
    </font>
    <font>
      <b/>
      <i/>
      <sz val="11"/>
      <color rgb="FFFF0000"/>
      <name val="Times New Roman"/>
      <family val="1"/>
      <charset val="204"/>
    </font>
    <font>
      <b/>
      <sz val="11"/>
      <color rgb="FF00B050"/>
      <name val="Times New Roman"/>
      <family val="1"/>
      <charset val="204"/>
    </font>
    <font>
      <sz val="12"/>
      <name val="Times New Roman"/>
      <family val="1"/>
      <charset val="204"/>
    </font>
    <font>
      <sz val="11"/>
      <color rgb="FF9C6500"/>
      <name val="Calibri"/>
      <family val="2"/>
      <charset val="204"/>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FF"/>
      </patternFill>
    </fill>
    <fill>
      <patternFill patternType="solid">
        <fgColor theme="6" tint="0.59999389629810485"/>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bgColor indexed="64"/>
      </patternFill>
    </fill>
    <fill>
      <patternFill patternType="solid">
        <fgColor rgb="FFFFFFCC"/>
      </patternFill>
    </fill>
    <fill>
      <patternFill patternType="solid">
        <fgColor theme="4"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1">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 fontId="13" fillId="7" borderId="9">
      <alignment horizontal="right" vertical="top" shrinkToFit="1"/>
    </xf>
    <xf numFmtId="0" fontId="14" fillId="0" borderId="0"/>
    <xf numFmtId="0" fontId="13" fillId="0" borderId="9">
      <alignment vertical="top" wrapText="1"/>
    </xf>
    <xf numFmtId="164" fontId="30" fillId="0" borderId="0" applyFont="0" applyFill="0" applyBorder="0" applyAlignment="0" applyProtection="0"/>
    <xf numFmtId="4" fontId="13" fillId="7" borderId="9">
      <alignment horizontal="right" vertical="top" shrinkToFit="1"/>
    </xf>
    <xf numFmtId="4" fontId="13" fillId="13" borderId="9">
      <alignment horizontal="right" vertical="top" shrinkToFit="1"/>
    </xf>
    <xf numFmtId="0" fontId="46" fillId="17" borderId="0" applyNumberFormat="0" applyBorder="0" applyAlignment="0" applyProtection="0"/>
  </cellStyleXfs>
  <cellXfs count="481">
    <xf numFmtId="0" fontId="0" fillId="0" borderId="0" xfId="0"/>
    <xf numFmtId="0" fontId="0" fillId="0" borderId="0" xfId="0" applyBorder="1"/>
    <xf numFmtId="0" fontId="0" fillId="2" borderId="0" xfId="0" applyFill="1"/>
    <xf numFmtId="0" fontId="5" fillId="0" borderId="0" xfId="0" applyFont="1"/>
    <xf numFmtId="0" fontId="0" fillId="0" borderId="0" xfId="0" applyFill="1"/>
    <xf numFmtId="2" fontId="0" fillId="2" borderId="0" xfId="0" applyNumberFormat="1" applyFill="1"/>
    <xf numFmtId="0" fontId="0" fillId="6" borderId="0" xfId="0" applyFill="1"/>
    <xf numFmtId="0" fontId="0" fillId="3" borderId="0" xfId="0" applyFill="1"/>
    <xf numFmtId="0" fontId="1" fillId="2" borderId="0" xfId="0" applyFont="1" applyFill="1" applyBorder="1" applyAlignment="1">
      <alignment horizontal="center" vertical="center" wrapText="1"/>
    </xf>
    <xf numFmtId="0" fontId="1" fillId="2" borderId="0" xfId="0" applyFont="1" applyFill="1" applyBorder="1"/>
    <xf numFmtId="0" fontId="1" fillId="0" borderId="0" xfId="0" applyFont="1" applyFill="1" applyBorder="1"/>
    <xf numFmtId="0" fontId="6" fillId="0" borderId="0" xfId="0" applyFont="1" applyFill="1" applyBorder="1"/>
    <xf numFmtId="165" fontId="0" fillId="2" borderId="0" xfId="0" applyNumberFormat="1" applyFill="1"/>
    <xf numFmtId="0" fontId="8" fillId="2" borderId="0" xfId="0" applyFont="1" applyFill="1" applyBorder="1" applyAlignment="1"/>
    <xf numFmtId="0" fontId="6" fillId="2" borderId="7" xfId="0" applyFont="1" applyFill="1" applyBorder="1" applyAlignment="1">
      <alignment vertical="center"/>
    </xf>
    <xf numFmtId="0" fontId="12" fillId="2" borderId="1" xfId="0" applyFont="1" applyFill="1" applyBorder="1" applyAlignment="1">
      <alignment vertical="top" wrapText="1"/>
    </xf>
    <xf numFmtId="0" fontId="12" fillId="0" borderId="1" xfId="0" applyFont="1" applyFill="1" applyBorder="1" applyAlignment="1">
      <alignment vertical="top" wrapText="1"/>
    </xf>
    <xf numFmtId="165" fontId="1" fillId="0" borderId="0" xfId="0" applyNumberFormat="1" applyFont="1" applyFill="1" applyBorder="1"/>
    <xf numFmtId="2" fontId="1" fillId="0" borderId="0" xfId="0" applyNumberFormat="1" applyFont="1" applyFill="1" applyBorder="1"/>
    <xf numFmtId="0" fontId="7" fillId="2" borderId="1" xfId="0" applyFont="1" applyFill="1" applyBorder="1" applyAlignment="1">
      <alignment horizontal="center" vertical="top"/>
    </xf>
    <xf numFmtId="0" fontId="8" fillId="6" borderId="0" xfId="0" applyFont="1" applyFill="1" applyBorder="1" applyAlignment="1"/>
    <xf numFmtId="0" fontId="7" fillId="2" borderId="1" xfId="0" applyFont="1" applyFill="1" applyBorder="1" applyAlignment="1">
      <alignment horizontal="center" vertical="center"/>
    </xf>
    <xf numFmtId="0" fontId="3" fillId="2" borderId="0" xfId="0" applyFont="1" applyFill="1"/>
    <xf numFmtId="0" fontId="2" fillId="0" borderId="0" xfId="0" applyFont="1" applyFill="1" applyBorder="1"/>
    <xf numFmtId="2" fontId="1" fillId="0" borderId="0" xfId="0" applyNumberFormat="1" applyFont="1" applyFill="1" applyBorder="1" applyAlignment="1">
      <alignment horizontal="center" vertical="center"/>
    </xf>
    <xf numFmtId="0" fontId="0" fillId="2" borderId="0" xfId="0" applyFill="1" applyAlignment="1">
      <alignment horizontal="center"/>
    </xf>
    <xf numFmtId="49" fontId="1" fillId="2" borderId="0" xfId="0" applyNumberFormat="1" applyFont="1" applyFill="1" applyBorder="1" applyAlignment="1">
      <alignment horizontal="center" vertical="center"/>
    </xf>
    <xf numFmtId="0" fontId="0" fillId="0" borderId="0" xfId="0" applyFill="1" applyAlignment="1">
      <alignment horizontal="center" vertical="center"/>
    </xf>
    <xf numFmtId="0" fontId="16" fillId="3" borderId="1" xfId="0" applyFont="1" applyFill="1" applyBorder="1" applyAlignment="1">
      <alignment horizontal="center" vertical="center"/>
    </xf>
    <xf numFmtId="0" fontId="8" fillId="2" borderId="0" xfId="0" applyFont="1" applyFill="1" applyBorder="1" applyAlignment="1">
      <alignment horizontal="center" vertical="center"/>
    </xf>
    <xf numFmtId="0" fontId="1" fillId="0" borderId="0" xfId="0" applyFont="1" applyFill="1" applyBorder="1" applyAlignment="1">
      <alignment horizontal="center" vertical="center"/>
    </xf>
    <xf numFmtId="0" fontId="0" fillId="2" borderId="0" xfId="0" applyFill="1" applyAlignment="1">
      <alignment horizontal="center" vertical="center"/>
    </xf>
    <xf numFmtId="0" fontId="6" fillId="2" borderId="1" xfId="0" applyFont="1" applyFill="1" applyBorder="1" applyAlignment="1">
      <alignment vertical="center"/>
    </xf>
    <xf numFmtId="0" fontId="24" fillId="0" borderId="0" xfId="0" applyFont="1" applyFill="1" applyBorder="1" applyAlignment="1"/>
    <xf numFmtId="0" fontId="2" fillId="0" borderId="1" xfId="0" applyFont="1" applyFill="1" applyBorder="1" applyAlignment="1">
      <alignment horizontal="center" vertical="top"/>
    </xf>
    <xf numFmtId="0" fontId="7" fillId="0" borderId="1" xfId="0" applyFont="1" applyFill="1" applyBorder="1" applyAlignment="1">
      <alignment horizontal="center" vertical="center"/>
    </xf>
    <xf numFmtId="0" fontId="3" fillId="0" borderId="0" xfId="0" applyFont="1" applyFill="1"/>
    <xf numFmtId="0" fontId="7" fillId="0" borderId="0" xfId="0" applyFont="1" applyFill="1" applyBorder="1"/>
    <xf numFmtId="0" fontId="8" fillId="0" borderId="0" xfId="0" applyFont="1" applyFill="1" applyBorder="1" applyAlignment="1"/>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1" xfId="0" applyFont="1" applyFill="1" applyBorder="1" applyAlignment="1">
      <alignment vertical="top" wrapText="1"/>
    </xf>
    <xf numFmtId="0" fontId="11" fillId="0" borderId="1" xfId="0" applyFont="1" applyFill="1" applyBorder="1" applyAlignment="1">
      <alignment vertical="center" wrapText="1"/>
    </xf>
    <xf numFmtId="0" fontId="0" fillId="0" borderId="0" xfId="0" applyFill="1" applyAlignment="1">
      <alignment vertical="center"/>
    </xf>
    <xf numFmtId="0" fontId="3" fillId="0" borderId="0" xfId="0" applyFont="1" applyFill="1" applyAlignment="1">
      <alignment horizontal="center" vertical="center"/>
    </xf>
    <xf numFmtId="0" fontId="25" fillId="2" borderId="6" xfId="0" applyFont="1" applyFill="1" applyBorder="1" applyAlignment="1">
      <alignment horizontal="center" vertical="center"/>
    </xf>
    <xf numFmtId="0" fontId="25" fillId="2" borderId="1" xfId="0" applyFont="1" applyFill="1" applyBorder="1" applyAlignment="1">
      <alignment horizontal="center" vertical="center" wrapText="1"/>
    </xf>
    <xf numFmtId="4" fontId="25" fillId="2" borderId="1" xfId="0" applyNumberFormat="1" applyFont="1" applyFill="1" applyBorder="1" applyAlignment="1">
      <alignment horizontal="center" vertical="top" wrapText="1"/>
    </xf>
    <xf numFmtId="0" fontId="27" fillId="0" borderId="0" xfId="0" applyFont="1"/>
    <xf numFmtId="0" fontId="2" fillId="0" borderId="1" xfId="0" applyFont="1" applyFill="1" applyBorder="1" applyAlignment="1">
      <alignment horizontal="center" vertical="center"/>
    </xf>
    <xf numFmtId="2" fontId="1" fillId="2" borderId="0"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xf>
    <xf numFmtId="2" fontId="0" fillId="2" borderId="0" xfId="0" applyNumberFormat="1" applyFill="1" applyAlignment="1">
      <alignment horizontal="center" vertical="center"/>
    </xf>
    <xf numFmtId="0" fontId="16" fillId="0" borderId="1" xfId="0" applyFont="1" applyFill="1" applyBorder="1" applyAlignment="1">
      <alignment horizontal="center" vertical="center"/>
    </xf>
    <xf numFmtId="2" fontId="16" fillId="0" borderId="1"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8" fillId="2" borderId="0" xfId="0" applyFont="1" applyFill="1" applyBorder="1" applyAlignment="1">
      <alignment horizontal="center"/>
    </xf>
    <xf numFmtId="0" fontId="7"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 fontId="16" fillId="0" borderId="0" xfId="0" applyNumberFormat="1" applyFont="1" applyFill="1" applyBorder="1" applyAlignment="1">
      <alignment horizontal="center" vertical="center"/>
    </xf>
    <xf numFmtId="165" fontId="16"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8" fillId="2" borderId="0" xfId="0" applyFont="1" applyFill="1" applyBorder="1" applyAlignment="1">
      <alignment vertical="center"/>
    </xf>
    <xf numFmtId="165" fontId="4" fillId="5" borderId="0" xfId="0" applyNumberFormat="1" applyFont="1" applyFill="1" applyBorder="1" applyAlignment="1">
      <alignment horizontal="center" vertical="top" wrapText="1"/>
    </xf>
    <xf numFmtId="165" fontId="16" fillId="3" borderId="0" xfId="0" applyNumberFormat="1" applyFont="1" applyFill="1" applyBorder="1" applyAlignment="1">
      <alignment horizontal="center" vertical="top"/>
    </xf>
    <xf numFmtId="165" fontId="16" fillId="2" borderId="0" xfId="0" applyNumberFormat="1" applyFont="1" applyFill="1" applyBorder="1" applyAlignment="1">
      <alignment horizontal="center" vertical="top"/>
    </xf>
    <xf numFmtId="165" fontId="16" fillId="0" borderId="0" xfId="0" applyNumberFormat="1" applyFont="1" applyFill="1" applyBorder="1" applyAlignment="1">
      <alignment horizontal="center" vertical="top"/>
    </xf>
    <xf numFmtId="0" fontId="1" fillId="2" borderId="5" xfId="0" applyFont="1" applyFill="1" applyBorder="1" applyAlignment="1">
      <alignment horizontal="center" vertical="center" wrapText="1"/>
    </xf>
    <xf numFmtId="0" fontId="0" fillId="2" borderId="5" xfId="0" applyFill="1" applyBorder="1"/>
    <xf numFmtId="0" fontId="8" fillId="2" borderId="5" xfId="0" applyFont="1" applyFill="1" applyBorder="1" applyAlignment="1">
      <alignment vertical="center"/>
    </xf>
    <xf numFmtId="49"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xf>
    <xf numFmtId="0" fontId="18" fillId="2" borderId="0" xfId="2" applyFont="1" applyFill="1" applyBorder="1" applyAlignment="1">
      <alignment horizontal="center" vertical="center" wrapText="1"/>
    </xf>
    <xf numFmtId="49"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xf>
    <xf numFmtId="166" fontId="8" fillId="2" borderId="0" xfId="0" applyNumberFormat="1" applyFont="1" applyFill="1" applyBorder="1" applyAlignment="1"/>
    <xf numFmtId="166" fontId="16" fillId="0" borderId="0" xfId="0" applyNumberFormat="1" applyFont="1" applyFill="1" applyBorder="1" applyAlignment="1">
      <alignment horizontal="center" vertical="center"/>
    </xf>
    <xf numFmtId="166" fontId="1" fillId="2" borderId="0" xfId="0" applyNumberFormat="1" applyFont="1" applyFill="1" applyBorder="1"/>
    <xf numFmtId="166" fontId="0" fillId="2" borderId="0" xfId="0" applyNumberFormat="1" applyFill="1"/>
    <xf numFmtId="166" fontId="8" fillId="2" borderId="0" xfId="0" applyNumberFormat="1" applyFont="1" applyFill="1" applyBorder="1" applyAlignment="1">
      <alignment horizontal="center" vertical="center"/>
    </xf>
    <xf numFmtId="166" fontId="1" fillId="2" borderId="0" xfId="0" applyNumberFormat="1" applyFont="1" applyFill="1" applyBorder="1" applyAlignment="1">
      <alignment horizontal="center" vertical="top"/>
    </xf>
    <xf numFmtId="166" fontId="1" fillId="0" borderId="0" xfId="0" applyNumberFormat="1" applyFont="1" applyFill="1" applyBorder="1"/>
    <xf numFmtId="166" fontId="1" fillId="2" borderId="0" xfId="0" applyNumberFormat="1" applyFont="1" applyFill="1" applyBorder="1" applyAlignment="1">
      <alignment horizontal="center" vertical="center"/>
    </xf>
    <xf numFmtId="166" fontId="0" fillId="2" borderId="0" xfId="0" applyNumberFormat="1" applyFont="1" applyFill="1"/>
    <xf numFmtId="166" fontId="1" fillId="2" borderId="0" xfId="0" applyNumberFormat="1" applyFont="1" applyFill="1" applyBorder="1" applyAlignment="1">
      <alignment horizontal="center" vertical="center" wrapText="1"/>
    </xf>
    <xf numFmtId="166" fontId="0" fillId="2" borderId="0" xfId="0" applyNumberFormat="1" applyFill="1" applyAlignment="1">
      <alignment horizontal="center" vertical="center"/>
    </xf>
    <xf numFmtId="0" fontId="4" fillId="2" borderId="15" xfId="0" applyFont="1" applyFill="1" applyBorder="1" applyAlignment="1">
      <alignment horizontal="center" vertical="center" wrapText="1"/>
    </xf>
    <xf numFmtId="166" fontId="4" fillId="2" borderId="16" xfId="0" applyNumberFormat="1" applyFont="1" applyFill="1" applyBorder="1" applyAlignment="1">
      <alignment horizontal="center" vertical="center" wrapText="1"/>
    </xf>
    <xf numFmtId="4" fontId="26" fillId="2" borderId="15" xfId="0" applyNumberFormat="1" applyFont="1" applyFill="1" applyBorder="1" applyAlignment="1">
      <alignment horizontal="center" vertical="top" wrapText="1"/>
    </xf>
    <xf numFmtId="166" fontId="26" fillId="2" borderId="16" xfId="0" applyNumberFormat="1" applyFont="1" applyFill="1" applyBorder="1" applyAlignment="1">
      <alignment horizontal="center" vertical="top" wrapText="1"/>
    </xf>
    <xf numFmtId="166" fontId="7" fillId="2" borderId="16" xfId="0" applyNumberFormat="1" applyFont="1" applyFill="1" applyBorder="1" applyAlignment="1">
      <alignment horizontal="center" vertical="top"/>
    </xf>
    <xf numFmtId="0" fontId="7" fillId="0" borderId="15" xfId="0" applyFont="1" applyFill="1" applyBorder="1" applyAlignment="1">
      <alignment horizontal="center" vertical="center"/>
    </xf>
    <xf numFmtId="0" fontId="7" fillId="0" borderId="15" xfId="0" applyFont="1" applyFill="1" applyBorder="1" applyAlignment="1">
      <alignment horizontal="center" vertical="top"/>
    </xf>
    <xf numFmtId="0" fontId="23" fillId="0" borderId="15" xfId="0" applyFont="1" applyFill="1" applyBorder="1" applyAlignment="1">
      <alignment horizontal="center" vertical="center" wrapText="1"/>
    </xf>
    <xf numFmtId="4" fontId="26" fillId="0" borderId="15" xfId="0" applyNumberFormat="1" applyFont="1" applyFill="1" applyBorder="1" applyAlignment="1">
      <alignment horizontal="center" vertical="top" wrapText="1"/>
    </xf>
    <xf numFmtId="166" fontId="25" fillId="2" borderId="17" xfId="0" applyNumberFormat="1" applyFont="1" applyFill="1" applyBorder="1" applyAlignment="1">
      <alignment horizontal="center" vertical="top" wrapText="1"/>
    </xf>
    <xf numFmtId="4" fontId="24" fillId="2" borderId="18" xfId="0" applyNumberFormat="1" applyFont="1" applyFill="1" applyBorder="1" applyAlignment="1">
      <alignment horizontal="center" vertical="center" wrapText="1"/>
    </xf>
    <xf numFmtId="166" fontId="25" fillId="2" borderId="16" xfId="0" applyNumberFormat="1" applyFont="1" applyFill="1" applyBorder="1" applyAlignment="1">
      <alignment horizontal="center" vertical="top" wrapText="1"/>
    </xf>
    <xf numFmtId="49" fontId="7" fillId="2" borderId="15" xfId="0" applyNumberFormat="1" applyFont="1" applyFill="1" applyBorder="1" applyAlignment="1">
      <alignment horizontal="center" vertical="center"/>
    </xf>
    <xf numFmtId="166" fontId="7" fillId="2" borderId="16" xfId="0" applyNumberFormat="1" applyFont="1" applyFill="1" applyBorder="1" applyAlignment="1">
      <alignment horizontal="center" vertical="center"/>
    </xf>
    <xf numFmtId="4" fontId="25" fillId="2" borderId="15" xfId="0" applyNumberFormat="1" applyFont="1" applyFill="1" applyBorder="1" applyAlignment="1">
      <alignment horizontal="center" vertical="top" wrapText="1"/>
    </xf>
    <xf numFmtId="166" fontId="1" fillId="2" borderId="5" xfId="0" applyNumberFormat="1" applyFont="1" applyFill="1" applyBorder="1" applyAlignment="1">
      <alignment horizontal="center" vertical="center" wrapText="1"/>
    </xf>
    <xf numFmtId="2" fontId="1" fillId="4" borderId="21" xfId="0" applyNumberFormat="1" applyFont="1" applyFill="1" applyBorder="1" applyAlignment="1">
      <alignment horizontal="center" vertical="top" wrapText="1"/>
    </xf>
    <xf numFmtId="165" fontId="6" fillId="0" borderId="0" xfId="0" applyNumberFormat="1" applyFont="1" applyFill="1" applyBorder="1" applyAlignment="1">
      <alignment horizontal="center" vertical="center"/>
    </xf>
    <xf numFmtId="165" fontId="0" fillId="2" borderId="0" xfId="0" applyNumberFormat="1" applyFont="1" applyFill="1"/>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xf numFmtId="2" fontId="6"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xf>
    <xf numFmtId="0" fontId="0" fillId="0" borderId="0" xfId="0" applyFont="1" applyFill="1"/>
    <xf numFmtId="0" fontId="3" fillId="2" borderId="0" xfId="0" applyFont="1" applyFill="1" applyAlignment="1">
      <alignment horizontal="center" vertical="center"/>
    </xf>
    <xf numFmtId="0" fontId="24" fillId="2" borderId="0" xfId="0" applyFont="1" applyFill="1" applyBorder="1" applyAlignment="1">
      <alignment horizontal="center" vertical="center"/>
    </xf>
    <xf numFmtId="0" fontId="2" fillId="2" borderId="5"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xf>
    <xf numFmtId="4" fontId="1" fillId="0" borderId="0" xfId="0" applyNumberFormat="1" applyFont="1" applyFill="1" applyBorder="1"/>
    <xf numFmtId="2" fontId="2" fillId="0" borderId="0" xfId="0" applyNumberFormat="1" applyFont="1" applyFill="1" applyBorder="1" applyAlignment="1">
      <alignment horizontal="center" vertical="center"/>
    </xf>
    <xf numFmtId="0" fontId="3" fillId="6" borderId="0" xfId="0" applyFont="1" applyFill="1" applyAlignment="1">
      <alignment horizontal="center" vertical="center"/>
    </xf>
    <xf numFmtId="2" fontId="0" fillId="2" borderId="0" xfId="0" applyNumberFormat="1" applyFont="1" applyFill="1"/>
    <xf numFmtId="0" fontId="8" fillId="2" borderId="0" xfId="0" applyFont="1" applyFill="1" applyBorder="1" applyAlignment="1">
      <alignment horizontal="center"/>
    </xf>
    <xf numFmtId="0" fontId="15" fillId="2" borderId="6" xfId="0" applyFont="1" applyFill="1" applyBorder="1" applyAlignment="1">
      <alignment horizontal="center" vertical="center" wrapText="1"/>
    </xf>
    <xf numFmtId="167" fontId="8" fillId="2" borderId="0" xfId="0" applyNumberFormat="1" applyFont="1" applyFill="1" applyBorder="1" applyAlignment="1"/>
    <xf numFmtId="167" fontId="4" fillId="2" borderId="1" xfId="0" applyNumberFormat="1" applyFont="1" applyFill="1" applyBorder="1" applyAlignment="1">
      <alignment horizontal="center" vertical="center" wrapText="1"/>
    </xf>
    <xf numFmtId="167" fontId="26" fillId="2" borderId="1" xfId="0" applyNumberFormat="1" applyFont="1" applyFill="1" applyBorder="1" applyAlignment="1">
      <alignment horizontal="center" vertical="top" wrapText="1"/>
    </xf>
    <xf numFmtId="167" fontId="7" fillId="2" borderId="1" xfId="0" applyNumberFormat="1" applyFont="1" applyFill="1" applyBorder="1" applyAlignment="1">
      <alignment horizontal="center" vertical="top"/>
    </xf>
    <xf numFmtId="167" fontId="16" fillId="0" borderId="0" xfId="0" applyNumberFormat="1" applyFont="1" applyFill="1" applyBorder="1" applyAlignment="1">
      <alignment horizontal="center" vertical="center"/>
    </xf>
    <xf numFmtId="167" fontId="1" fillId="2" borderId="0" xfId="0" applyNumberFormat="1" applyFont="1" applyFill="1" applyBorder="1"/>
    <xf numFmtId="167" fontId="0" fillId="2" borderId="0" xfId="0" applyNumberFormat="1" applyFill="1"/>
    <xf numFmtId="167" fontId="8" fillId="2" borderId="0" xfId="0" applyNumberFormat="1" applyFont="1" applyFill="1" applyBorder="1" applyAlignment="1">
      <alignment horizontal="center" vertical="center"/>
    </xf>
    <xf numFmtId="167" fontId="1" fillId="2" borderId="0" xfId="0" applyNumberFormat="1" applyFont="1" applyFill="1" applyBorder="1" applyAlignment="1">
      <alignment horizontal="center" vertical="center" wrapText="1"/>
    </xf>
    <xf numFmtId="167" fontId="25" fillId="2" borderId="1" xfId="0" applyNumberFormat="1" applyFont="1" applyFill="1" applyBorder="1" applyAlignment="1">
      <alignment horizontal="center" vertical="top" wrapText="1"/>
    </xf>
    <xf numFmtId="167" fontId="7" fillId="2" borderId="1" xfId="0" applyNumberFormat="1" applyFont="1" applyFill="1" applyBorder="1" applyAlignment="1">
      <alignment horizontal="center" vertical="center"/>
    </xf>
    <xf numFmtId="167" fontId="1" fillId="2" borderId="0" xfId="0" applyNumberFormat="1" applyFont="1" applyFill="1" applyBorder="1" applyAlignment="1">
      <alignment horizontal="center" vertical="center"/>
    </xf>
    <xf numFmtId="167" fontId="0" fillId="2" borderId="0" xfId="0" applyNumberFormat="1" applyFill="1" applyAlignment="1">
      <alignment horizontal="center" vertical="center"/>
    </xf>
    <xf numFmtId="167" fontId="25" fillId="2" borderId="1" xfId="0" applyNumberFormat="1" applyFont="1" applyFill="1" applyBorder="1" applyAlignment="1">
      <alignment horizontal="center" vertical="center" wrapText="1"/>
    </xf>
    <xf numFmtId="167" fontId="16" fillId="3" borderId="1" xfId="0" applyNumberFormat="1" applyFont="1" applyFill="1" applyBorder="1" applyAlignment="1">
      <alignment horizontal="center" vertical="center"/>
    </xf>
    <xf numFmtId="167" fontId="6" fillId="2"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xf>
    <xf numFmtId="167" fontId="1" fillId="0" borderId="0" xfId="0" applyNumberFormat="1" applyFont="1" applyFill="1" applyBorder="1"/>
    <xf numFmtId="4" fontId="7" fillId="0" borderId="1" xfId="0" applyNumberFormat="1" applyFont="1" applyFill="1" applyBorder="1" applyAlignment="1">
      <alignment horizontal="center" vertical="center"/>
    </xf>
    <xf numFmtId="166" fontId="3" fillId="0" borderId="0" xfId="0" applyNumberFormat="1" applyFont="1" applyFill="1" applyAlignment="1">
      <alignment horizontal="center" vertical="center"/>
    </xf>
    <xf numFmtId="166" fontId="0" fillId="0" borderId="0" xfId="0" applyNumberFormat="1" applyBorder="1" applyAlignment="1">
      <alignment horizontal="center" vertical="center"/>
    </xf>
    <xf numFmtId="166" fontId="0" fillId="0" borderId="0" xfId="0" applyNumberFormat="1" applyAlignment="1">
      <alignment horizontal="center" vertical="center"/>
    </xf>
    <xf numFmtId="166" fontId="16" fillId="0" borderId="1" xfId="0" applyNumberFormat="1" applyFont="1" applyFill="1" applyBorder="1" applyAlignment="1">
      <alignment horizontal="center" vertical="center"/>
    </xf>
    <xf numFmtId="166" fontId="1" fillId="0" borderId="0" xfId="0" applyNumberFormat="1" applyFont="1" applyFill="1" applyBorder="1" applyAlignment="1">
      <alignment horizontal="center" vertical="center"/>
    </xf>
    <xf numFmtId="4" fontId="2" fillId="0" borderId="0" xfId="0" applyNumberFormat="1" applyFont="1" applyFill="1" applyBorder="1"/>
    <xf numFmtId="4" fontId="3" fillId="2" borderId="0" xfId="0" applyNumberFormat="1" applyFont="1" applyFill="1"/>
    <xf numFmtId="2" fontId="25" fillId="4" borderId="1" xfId="0" applyNumberFormat="1" applyFont="1" applyFill="1" applyBorder="1" applyAlignment="1">
      <alignment horizontal="center" vertical="center" wrapText="1"/>
    </xf>
    <xf numFmtId="2" fontId="17" fillId="4" borderId="1" xfId="0" applyNumberFormat="1" applyFont="1" applyFill="1" applyBorder="1" applyAlignment="1">
      <alignment horizontal="center" vertical="center"/>
    </xf>
    <xf numFmtId="0" fontId="8" fillId="0" borderId="0" xfId="0" applyFont="1" applyFill="1" applyBorder="1" applyAlignment="1">
      <alignment horizontal="center"/>
    </xf>
    <xf numFmtId="2" fontId="8" fillId="0" borderId="0" xfId="0" applyNumberFormat="1" applyFont="1" applyFill="1" applyBorder="1" applyAlignment="1">
      <alignment horizontal="center" vertical="center"/>
    </xf>
    <xf numFmtId="166" fontId="8" fillId="0" borderId="0" xfId="0" applyNumberFormat="1" applyFont="1" applyFill="1" applyBorder="1" applyAlignment="1"/>
    <xf numFmtId="166" fontId="8" fillId="0" borderId="0" xfId="0" applyNumberFormat="1" applyFont="1" applyFill="1" applyBorder="1" applyAlignment="1">
      <alignment horizontal="center" vertical="center"/>
    </xf>
    <xf numFmtId="2" fontId="8" fillId="0" borderId="0" xfId="0" applyNumberFormat="1" applyFont="1" applyFill="1" applyBorder="1" applyAlignment="1"/>
    <xf numFmtId="4" fontId="8" fillId="0" borderId="0" xfId="0" applyNumberFormat="1" applyFont="1" applyFill="1" applyBorder="1" applyAlignment="1"/>
    <xf numFmtId="0" fontId="0" fillId="0" borderId="0" xfId="0" applyFill="1" applyBorder="1"/>
    <xf numFmtId="0" fontId="8" fillId="0" borderId="1" xfId="0" applyFont="1" applyFill="1" applyBorder="1" applyAlignment="1">
      <alignment vertical="center"/>
    </xf>
    <xf numFmtId="0" fontId="5" fillId="0" borderId="0" xfId="0" applyFont="1" applyFill="1"/>
    <xf numFmtId="0" fontId="25" fillId="0" borderId="1" xfId="0"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0" fontId="27" fillId="0" borderId="0" xfId="0" applyFont="1" applyFill="1"/>
    <xf numFmtId="0" fontId="6" fillId="0" borderId="1" xfId="0" applyFont="1" applyFill="1" applyBorder="1" applyAlignment="1">
      <alignment vertical="center"/>
    </xf>
    <xf numFmtId="49" fontId="1"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0" fontId="0" fillId="0" borderId="0" xfId="0" applyFill="1" applyAlignment="1">
      <alignment horizontal="center"/>
    </xf>
    <xf numFmtId="0" fontId="0" fillId="0" borderId="0" xfId="0" applyFont="1" applyFill="1" applyAlignment="1">
      <alignment horizontal="center" vertical="center"/>
    </xf>
    <xf numFmtId="2" fontId="0" fillId="0" borderId="0" xfId="0" applyNumberFormat="1" applyFill="1" applyAlignment="1">
      <alignment horizontal="center" vertical="center"/>
    </xf>
    <xf numFmtId="166" fontId="0" fillId="0" borderId="0" xfId="0" applyNumberFormat="1" applyFill="1"/>
    <xf numFmtId="166" fontId="0" fillId="0" borderId="0" xfId="0" applyNumberFormat="1" applyFill="1" applyAlignment="1">
      <alignment horizontal="center" vertical="center"/>
    </xf>
    <xf numFmtId="2" fontId="0" fillId="0" borderId="0" xfId="0" applyNumberFormat="1" applyFill="1"/>
    <xf numFmtId="4" fontId="0" fillId="0" borderId="0" xfId="0" applyNumberFormat="1" applyFill="1"/>
    <xf numFmtId="2" fontId="1" fillId="4" borderId="22" xfId="0" applyNumberFormat="1" applyFont="1" applyFill="1" applyBorder="1" applyAlignment="1">
      <alignment horizontal="center" vertical="center" wrapText="1"/>
    </xf>
    <xf numFmtId="4" fontId="25" fillId="4" borderId="22" xfId="0" applyNumberFormat="1" applyFont="1" applyFill="1" applyBorder="1" applyAlignment="1">
      <alignment horizontal="center" vertical="center" wrapText="1"/>
    </xf>
    <xf numFmtId="2" fontId="7" fillId="4" borderId="22" xfId="0" applyNumberFormat="1" applyFont="1" applyFill="1" applyBorder="1" applyAlignment="1">
      <alignment horizontal="center" vertical="center" wrapText="1"/>
    </xf>
    <xf numFmtId="2" fontId="1" fillId="2" borderId="19" xfId="0" applyNumberFormat="1" applyFont="1" applyFill="1" applyBorder="1" applyAlignment="1">
      <alignment horizontal="center" vertical="top"/>
    </xf>
    <xf numFmtId="4" fontId="8" fillId="0" borderId="0" xfId="0" applyNumberFormat="1" applyFont="1" applyFill="1" applyBorder="1" applyAlignment="1">
      <alignment horizontal="center" vertical="center"/>
    </xf>
    <xf numFmtId="4" fontId="25" fillId="14" borderId="1" xfId="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4" fontId="8" fillId="0" borderId="0" xfId="0" applyNumberFormat="1" applyFont="1" applyFill="1" applyBorder="1"/>
    <xf numFmtId="4" fontId="37" fillId="0" borderId="0" xfId="0" applyNumberFormat="1" applyFont="1" applyFill="1"/>
    <xf numFmtId="0" fontId="32" fillId="0" borderId="0" xfId="0" applyFont="1" applyFill="1" applyBorder="1" applyAlignment="1">
      <alignment horizontal="center" vertical="top" wrapText="1"/>
    </xf>
    <xf numFmtId="2" fontId="1" fillId="0" borderId="0" xfId="0" applyNumberFormat="1" applyFont="1" applyFill="1" applyBorder="1" applyAlignment="1">
      <alignment horizontal="center"/>
    </xf>
    <xf numFmtId="166" fontId="6" fillId="0" borderId="1" xfId="0" applyNumberFormat="1" applyFont="1" applyFill="1" applyBorder="1" applyAlignment="1">
      <alignment horizontal="center" vertical="center"/>
    </xf>
    <xf numFmtId="166" fontId="40" fillId="0" borderId="6" xfId="1" applyNumberFormat="1" applyFont="1" applyFill="1" applyBorder="1" applyAlignment="1">
      <alignment horizontal="center" vertical="center"/>
    </xf>
    <xf numFmtId="2" fontId="39" fillId="0" borderId="6" xfId="0" applyNumberFormat="1" applyFont="1" applyFill="1" applyBorder="1" applyAlignment="1">
      <alignment horizontal="center" vertical="center"/>
    </xf>
    <xf numFmtId="2" fontId="40" fillId="0" borderId="6" xfId="0" applyNumberFormat="1" applyFont="1" applyFill="1" applyBorder="1" applyAlignment="1">
      <alignment horizontal="center" vertical="center"/>
    </xf>
    <xf numFmtId="165" fontId="31" fillId="2" borderId="19" xfId="7" applyNumberFormat="1" applyFont="1" applyFill="1" applyBorder="1" applyAlignment="1" applyProtection="1">
      <alignment horizontal="center" vertical="center"/>
      <protection locked="0"/>
    </xf>
    <xf numFmtId="166" fontId="40" fillId="0" borderId="5" xfId="1" applyNumberFormat="1" applyFont="1" applyFill="1" applyBorder="1" applyAlignment="1">
      <alignment horizontal="center" vertical="center"/>
    </xf>
    <xf numFmtId="166" fontId="43" fillId="0" borderId="5" xfId="1" applyNumberFormat="1" applyFont="1" applyFill="1" applyBorder="1" applyAlignment="1">
      <alignment horizontal="center" vertical="center"/>
    </xf>
    <xf numFmtId="2" fontId="39" fillId="0" borderId="5" xfId="0" applyNumberFormat="1" applyFont="1" applyFill="1" applyBorder="1" applyAlignment="1">
      <alignment horizontal="center" vertical="center"/>
    </xf>
    <xf numFmtId="166" fontId="26" fillId="0" borderId="5" xfId="0" applyNumberFormat="1" applyFont="1" applyFill="1" applyBorder="1" applyAlignment="1">
      <alignment horizontal="center" vertical="center"/>
    </xf>
    <xf numFmtId="2" fontId="40" fillId="0" borderId="5" xfId="0" applyNumberFormat="1" applyFont="1" applyFill="1" applyBorder="1" applyAlignment="1">
      <alignment horizontal="center" vertical="center"/>
    </xf>
    <xf numFmtId="165" fontId="26" fillId="0" borderId="5"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2" fontId="7" fillId="10"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4" fontId="40" fillId="2" borderId="6" xfId="0" applyNumberFormat="1" applyFont="1" applyFill="1" applyBorder="1" applyAlignment="1">
      <alignment horizontal="center" vertical="center"/>
    </xf>
    <xf numFmtId="4" fontId="40" fillId="2" borderId="5" xfId="0" applyNumberFormat="1" applyFont="1" applyFill="1" applyBorder="1" applyAlignment="1">
      <alignment horizontal="center" vertical="center"/>
    </xf>
    <xf numFmtId="166" fontId="7" fillId="2" borderId="1" xfId="0" applyNumberFormat="1" applyFont="1" applyFill="1" applyBorder="1" applyAlignment="1">
      <alignment horizontal="center" vertical="center"/>
    </xf>
    <xf numFmtId="166" fontId="42" fillId="2" borderId="6" xfId="1" applyNumberFormat="1" applyFont="1" applyFill="1" applyBorder="1" applyAlignment="1">
      <alignment horizontal="center" vertical="center"/>
    </xf>
    <xf numFmtId="166" fontId="7" fillId="2" borderId="6" xfId="0" applyNumberFormat="1" applyFont="1" applyFill="1" applyBorder="1" applyAlignment="1">
      <alignment horizontal="center" vertical="center"/>
    </xf>
    <xf numFmtId="0" fontId="24" fillId="2" borderId="5" xfId="0" applyFont="1" applyFill="1" applyBorder="1" applyAlignment="1">
      <alignment horizontal="center" vertical="center"/>
    </xf>
    <xf numFmtId="0" fontId="8" fillId="2" borderId="5" xfId="0" applyFont="1" applyFill="1" applyBorder="1" applyAlignment="1">
      <alignment horizontal="center" vertical="center"/>
    </xf>
    <xf numFmtId="2" fontId="8" fillId="2" borderId="5" xfId="0" applyNumberFormat="1" applyFont="1" applyFill="1" applyBorder="1" applyAlignment="1">
      <alignment horizontal="center" vertical="center"/>
    </xf>
    <xf numFmtId="166" fontId="8" fillId="2" borderId="5" xfId="0" applyNumberFormat="1" applyFont="1" applyFill="1" applyBorder="1" applyAlignment="1">
      <alignment horizontal="center" vertical="center"/>
    </xf>
    <xf numFmtId="2" fontId="24" fillId="2" borderId="5" xfId="0"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166" fontId="1" fillId="0" borderId="0" xfId="1" applyNumberFormat="1" applyFont="1" applyFill="1" applyBorder="1" applyAlignment="1">
      <alignment horizontal="center" vertical="center"/>
    </xf>
    <xf numFmtId="165" fontId="1" fillId="0"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2" fontId="0" fillId="2" borderId="0" xfId="0" applyNumberFormat="1" applyFont="1" applyFill="1" applyAlignment="1">
      <alignment horizontal="center" vertical="center"/>
    </xf>
    <xf numFmtId="2" fontId="3" fillId="2" borderId="0" xfId="0" applyNumberFormat="1" applyFont="1" applyFill="1" applyAlignment="1">
      <alignment horizontal="center" vertical="center"/>
    </xf>
    <xf numFmtId="165" fontId="0" fillId="2" borderId="0" xfId="0" applyNumberFormat="1" applyFill="1" applyAlignment="1">
      <alignment horizontal="center"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49" fontId="15" fillId="2" borderId="6" xfId="0"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wrapText="1"/>
    </xf>
    <xf numFmtId="2" fontId="24" fillId="2" borderId="0" xfId="0" applyNumberFormat="1" applyFont="1" applyFill="1" applyBorder="1" applyAlignment="1">
      <alignment horizontal="center" vertical="center"/>
    </xf>
    <xf numFmtId="2" fontId="3" fillId="10" borderId="1" xfId="3" applyNumberFormat="1" applyFont="1" applyFill="1" applyBorder="1" applyAlignment="1">
      <alignment horizontal="center" vertical="center"/>
    </xf>
    <xf numFmtId="2" fontId="18" fillId="10" borderId="6" xfId="0" applyNumberFormat="1" applyFont="1" applyFill="1" applyBorder="1" applyAlignment="1">
      <alignment horizontal="center" vertical="center" wrapText="1"/>
    </xf>
    <xf numFmtId="2" fontId="35" fillId="2" borderId="19" xfId="7" applyNumberFormat="1" applyFont="1" applyFill="1" applyBorder="1" applyAlignment="1" applyProtection="1">
      <alignment horizontal="center" vertical="center"/>
      <protection locked="0"/>
    </xf>
    <xf numFmtId="2" fontId="36" fillId="0" borderId="5" xfId="2" applyNumberFormat="1" applyFont="1" applyFill="1" applyBorder="1" applyAlignment="1">
      <alignment horizontal="center" vertical="center"/>
    </xf>
    <xf numFmtId="2" fontId="3" fillId="6" borderId="0" xfId="0" applyNumberFormat="1" applyFont="1" applyFill="1" applyAlignment="1">
      <alignment horizontal="center" vertical="center"/>
    </xf>
    <xf numFmtId="1" fontId="18" fillId="1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xf>
    <xf numFmtId="166" fontId="16" fillId="0" borderId="1" xfId="1"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2" fontId="32"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166" fontId="6" fillId="0" borderId="0" xfId="0" applyNumberFormat="1" applyFont="1" applyFill="1" applyBorder="1" applyAlignment="1">
      <alignment horizontal="center" vertical="center"/>
    </xf>
    <xf numFmtId="166" fontId="0" fillId="0" borderId="0" xfId="0" applyNumberFormat="1" applyFont="1" applyFill="1"/>
    <xf numFmtId="166" fontId="24" fillId="0" borderId="0" xfId="0" applyNumberFormat="1" applyFont="1" applyFill="1" applyBorder="1" applyAlignment="1"/>
    <xf numFmtId="166" fontId="7" fillId="0" borderId="0" xfId="0" applyNumberFormat="1" applyFont="1" applyFill="1" applyBorder="1" applyAlignment="1">
      <alignment horizontal="center" vertical="center"/>
    </xf>
    <xf numFmtId="166" fontId="2" fillId="0" borderId="0" xfId="0" applyNumberFormat="1" applyFont="1" applyFill="1" applyBorder="1"/>
    <xf numFmtId="166" fontId="3" fillId="0" borderId="0" xfId="0" applyNumberFormat="1" applyFont="1" applyFill="1"/>
    <xf numFmtId="166" fontId="6" fillId="0" borderId="0" xfId="0" applyNumberFormat="1" applyFont="1" applyFill="1" applyBorder="1"/>
    <xf numFmtId="166" fontId="8" fillId="0" borderId="0" xfId="0" applyNumberFormat="1" applyFont="1" applyFill="1" applyBorder="1" applyAlignment="1">
      <alignment horizontal="center"/>
    </xf>
    <xf numFmtId="166" fontId="8" fillId="0" borderId="0" xfId="0" applyNumberFormat="1" applyFont="1" applyFill="1" applyBorder="1" applyAlignment="1">
      <alignment horizontal="center" vertical="top" wrapText="1"/>
    </xf>
    <xf numFmtId="2" fontId="26"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66" fontId="32" fillId="0"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166"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6" fillId="14"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66" fontId="17" fillId="0" borderId="1" xfId="0" applyNumberFormat="1" applyFont="1" applyFill="1" applyBorder="1" applyAlignment="1">
      <alignment horizontal="center" vertical="center"/>
    </xf>
    <xf numFmtId="4" fontId="38" fillId="1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2" fontId="4" fillId="15" borderId="23" xfId="0" applyNumberFormat="1" applyFont="1" applyFill="1" applyBorder="1" applyAlignment="1">
      <alignment horizontal="center" vertical="top" wrapText="1"/>
    </xf>
    <xf numFmtId="2" fontId="26" fillId="15" borderId="22" xfId="0" applyNumberFormat="1" applyFont="1" applyFill="1" applyBorder="1" applyAlignment="1">
      <alignment horizontal="center" vertical="top" wrapText="1"/>
    </xf>
    <xf numFmtId="2" fontId="25" fillId="15" borderId="22" xfId="0" applyNumberFormat="1" applyFont="1" applyFill="1" applyBorder="1" applyAlignment="1">
      <alignment horizontal="center" vertical="top"/>
    </xf>
    <xf numFmtId="166" fontId="4" fillId="5" borderId="24" xfId="0" applyNumberFormat="1" applyFont="1" applyFill="1" applyBorder="1" applyAlignment="1">
      <alignment horizontal="center" vertical="top" wrapText="1"/>
    </xf>
    <xf numFmtId="166" fontId="4" fillId="5" borderId="3" xfId="0" applyNumberFormat="1" applyFont="1" applyFill="1" applyBorder="1" applyAlignment="1">
      <alignment horizontal="center" vertical="center" wrapText="1"/>
    </xf>
    <xf numFmtId="166" fontId="16" fillId="5" borderId="3" xfId="0" applyNumberFormat="1" applyFont="1" applyFill="1" applyBorder="1" applyAlignment="1">
      <alignment horizontal="center" vertical="top" wrapText="1"/>
    </xf>
    <xf numFmtId="166" fontId="7" fillId="2" borderId="3" xfId="0" applyNumberFormat="1" applyFont="1" applyFill="1" applyBorder="1" applyAlignment="1">
      <alignment horizontal="center" vertical="top"/>
    </xf>
    <xf numFmtId="166" fontId="4" fillId="0" borderId="25" xfId="0" applyNumberFormat="1" applyFont="1" applyFill="1" applyBorder="1" applyAlignment="1">
      <alignment horizontal="center" vertical="top" wrapText="1"/>
    </xf>
    <xf numFmtId="0" fontId="1" fillId="2" borderId="1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1" fillId="3" borderId="15" xfId="0" applyFont="1" applyFill="1" applyBorder="1" applyAlignment="1">
      <alignment horizontal="center" vertical="center"/>
    </xf>
    <xf numFmtId="0" fontId="2" fillId="2" borderId="15"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15" xfId="0" applyFont="1" applyFill="1" applyBorder="1" applyAlignment="1">
      <alignment horizontal="center" vertical="center"/>
    </xf>
    <xf numFmtId="2" fontId="38" fillId="15" borderId="22"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top" wrapText="1"/>
    </xf>
    <xf numFmtId="2" fontId="18" fillId="0" borderId="1" xfId="0" applyNumberFormat="1" applyFont="1" applyFill="1" applyBorder="1" applyAlignment="1">
      <alignment horizontal="center" vertical="top" wrapText="1"/>
    </xf>
    <xf numFmtId="0" fontId="25" fillId="9" borderId="1" xfId="2" applyFont="1" applyFill="1" applyBorder="1" applyAlignment="1">
      <alignment horizontal="center" wrapText="1"/>
    </xf>
    <xf numFmtId="0" fontId="25" fillId="10" borderId="1" xfId="2" applyFont="1" applyFill="1" applyBorder="1" applyAlignment="1">
      <alignment horizontal="center"/>
    </xf>
    <xf numFmtId="0" fontId="18" fillId="8" borderId="1" xfId="2" applyFont="1" applyFill="1" applyBorder="1" applyAlignment="1">
      <alignment horizontal="left" wrapText="1"/>
    </xf>
    <xf numFmtId="0" fontId="7" fillId="10" borderId="1" xfId="2" applyFont="1" applyFill="1" applyBorder="1" applyAlignment="1">
      <alignment horizontal="center"/>
    </xf>
    <xf numFmtId="0" fontId="18" fillId="5" borderId="1" xfId="2" applyFont="1" applyFill="1" applyBorder="1" applyAlignment="1">
      <alignment horizontal="left" wrapText="1"/>
    </xf>
    <xf numFmtId="0" fontId="18" fillId="11" borderId="1" xfId="2" applyFont="1" applyFill="1" applyBorder="1" applyAlignment="1">
      <alignment horizontal="left" wrapText="1"/>
    </xf>
    <xf numFmtId="0" fontId="18" fillId="12" borderId="1" xfId="2" applyFont="1" applyFill="1" applyBorder="1" applyAlignment="1">
      <alignment horizontal="left" wrapText="1"/>
    </xf>
    <xf numFmtId="2" fontId="1" fillId="2"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167" fontId="1" fillId="0" borderId="5" xfId="0" applyNumberFormat="1" applyFont="1" applyFill="1" applyBorder="1" applyAlignment="1">
      <alignment horizontal="center" vertical="center" wrapText="1"/>
    </xf>
    <xf numFmtId="166" fontId="1" fillId="0" borderId="5" xfId="0" applyNumberFormat="1" applyFont="1" applyFill="1" applyBorder="1" applyAlignment="1">
      <alignment horizontal="center" vertical="center" wrapText="1"/>
    </xf>
    <xf numFmtId="167" fontId="1"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top" wrapText="1"/>
    </xf>
    <xf numFmtId="4" fontId="8" fillId="2" borderId="5" xfId="0" applyNumberFormat="1" applyFont="1" applyFill="1" applyBorder="1" applyAlignment="1">
      <alignment horizontal="center" vertical="top" wrapText="1"/>
    </xf>
    <xf numFmtId="167" fontId="8" fillId="2" borderId="5" xfId="0" applyNumberFormat="1" applyFont="1" applyFill="1" applyBorder="1" applyAlignment="1">
      <alignment horizontal="center" vertical="top" wrapText="1"/>
    </xf>
    <xf numFmtId="166" fontId="8" fillId="2" borderId="5" xfId="0" applyNumberFormat="1" applyFont="1" applyFill="1" applyBorder="1" applyAlignment="1">
      <alignment horizontal="center" vertical="top" wrapText="1"/>
    </xf>
    <xf numFmtId="0" fontId="0" fillId="0" borderId="5" xfId="0" applyFill="1" applyBorder="1"/>
    <xf numFmtId="4" fontId="8" fillId="0" borderId="5" xfId="0" applyNumberFormat="1" applyFont="1" applyFill="1" applyBorder="1" applyAlignment="1">
      <alignment vertical="center"/>
    </xf>
    <xf numFmtId="2" fontId="8" fillId="0" borderId="5" xfId="0" applyNumberFormat="1" applyFont="1" applyFill="1" applyBorder="1" applyAlignment="1">
      <alignment horizontal="center" vertical="top" wrapText="1"/>
    </xf>
    <xf numFmtId="166" fontId="24" fillId="0" borderId="5" xfId="0" applyNumberFormat="1" applyFont="1" applyFill="1" applyBorder="1" applyAlignment="1">
      <alignment horizontal="center" vertical="top" wrapText="1"/>
    </xf>
    <xf numFmtId="166" fontId="8" fillId="0" borderId="5" xfId="0" applyNumberFormat="1" applyFont="1" applyFill="1" applyBorder="1" applyAlignment="1">
      <alignment horizontal="center" vertical="top" wrapText="1"/>
    </xf>
    <xf numFmtId="0" fontId="24" fillId="0" borderId="5" xfId="0" applyFont="1" applyFill="1" applyBorder="1" applyAlignment="1">
      <alignment horizontal="center" vertical="top" wrapText="1"/>
    </xf>
    <xf numFmtId="0" fontId="8" fillId="0" borderId="5" xfId="0" applyFont="1" applyFill="1" applyBorder="1" applyAlignment="1">
      <alignment horizontal="center" vertical="top" wrapText="1"/>
    </xf>
    <xf numFmtId="4" fontId="8" fillId="0" borderId="1" xfId="0" applyNumberFormat="1" applyFont="1" applyFill="1" applyBorder="1" applyAlignment="1">
      <alignment horizontal="center" vertical="top"/>
    </xf>
    <xf numFmtId="2"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top"/>
    </xf>
    <xf numFmtId="166" fontId="2" fillId="0" borderId="1" xfId="0" applyNumberFormat="1" applyFont="1" applyFill="1" applyBorder="1" applyAlignment="1">
      <alignment horizontal="center" vertical="top"/>
    </xf>
    <xf numFmtId="16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top"/>
    </xf>
    <xf numFmtId="2" fontId="1" fillId="4"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6" fontId="23" fillId="0" borderId="1" xfId="0" applyNumberFormat="1" applyFont="1" applyFill="1" applyBorder="1" applyAlignment="1">
      <alignment horizontal="center" vertical="top"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2" fontId="0" fillId="0" borderId="0" xfId="0" applyNumberFormat="1" applyFont="1" applyFill="1"/>
    <xf numFmtId="2" fontId="1" fillId="0" borderId="1" xfId="0" applyNumberFormat="1" applyFont="1" applyFill="1" applyBorder="1" applyAlignment="1">
      <alignment horizontal="center" vertical="top"/>
    </xf>
    <xf numFmtId="0" fontId="24" fillId="2" borderId="5" xfId="0" applyFont="1" applyFill="1" applyBorder="1" applyAlignment="1">
      <alignment horizontal="center" vertical="top" wrapText="1"/>
    </xf>
    <xf numFmtId="0" fontId="23" fillId="2" borderId="1" xfId="0" applyFont="1" applyFill="1" applyBorder="1" applyAlignment="1">
      <alignment horizontal="center" vertical="center" wrapText="1"/>
    </xf>
    <xf numFmtId="4" fontId="4" fillId="14" borderId="1" xfId="0" applyNumberFormat="1"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vertical="center" wrapText="1"/>
    </xf>
    <xf numFmtId="166" fontId="8" fillId="2" borderId="17" xfId="0" applyNumberFormat="1" applyFont="1" applyFill="1" applyBorder="1" applyAlignment="1">
      <alignment horizontal="center" vertical="center"/>
    </xf>
    <xf numFmtId="166" fontId="1" fillId="2" borderId="27" xfId="0" applyNumberFormat="1" applyFont="1" applyFill="1" applyBorder="1" applyAlignment="1">
      <alignment horizontal="center" vertical="center" wrapText="1"/>
    </xf>
    <xf numFmtId="166" fontId="4" fillId="0" borderId="13" xfId="0" applyNumberFormat="1" applyFont="1" applyFill="1" applyBorder="1" applyAlignment="1">
      <alignment horizontal="center" vertical="top" wrapText="1"/>
    </xf>
    <xf numFmtId="166" fontId="4" fillId="2" borderId="2" xfId="0" applyNumberFormat="1" applyFont="1" applyFill="1" applyBorder="1" applyAlignment="1">
      <alignment horizontal="center" vertical="center" wrapText="1"/>
    </xf>
    <xf numFmtId="166" fontId="25" fillId="2" borderId="2" xfId="0" applyNumberFormat="1" applyFont="1" applyFill="1" applyBorder="1" applyAlignment="1">
      <alignment horizontal="center" vertical="top" wrapText="1"/>
    </xf>
    <xf numFmtId="166" fontId="7" fillId="2" borderId="2" xfId="0" applyNumberFormat="1" applyFont="1" applyFill="1" applyBorder="1" applyAlignment="1">
      <alignment horizontal="center" vertical="center"/>
    </xf>
    <xf numFmtId="166" fontId="4" fillId="2" borderId="28" xfId="0" applyNumberFormat="1" applyFont="1" applyFill="1" applyBorder="1" applyAlignment="1">
      <alignment horizontal="center" vertical="center" wrapText="1"/>
    </xf>
    <xf numFmtId="166" fontId="28" fillId="2" borderId="28" xfId="0" applyNumberFormat="1" applyFont="1" applyFill="1" applyBorder="1" applyAlignment="1">
      <alignment horizontal="center" vertical="center" wrapText="1"/>
    </xf>
    <xf numFmtId="166" fontId="7" fillId="2" borderId="28" xfId="0" applyNumberFormat="1" applyFont="1" applyFill="1" applyBorder="1" applyAlignment="1">
      <alignment horizontal="center" vertical="center"/>
    </xf>
    <xf numFmtId="0" fontId="4" fillId="2" borderId="16" xfId="0" applyFont="1" applyFill="1" applyBorder="1" applyAlignment="1">
      <alignment horizontal="center" vertical="center" wrapText="1"/>
    </xf>
    <xf numFmtId="4" fontId="28" fillId="2" borderId="16" xfId="0" applyNumberFormat="1"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27" fillId="0" borderId="28" xfId="0" applyNumberFormat="1" applyFont="1" applyBorder="1" applyAlignment="1">
      <alignment horizontal="center" vertical="center"/>
    </xf>
    <xf numFmtId="166" fontId="0" fillId="3" borderId="28" xfId="0" applyNumberFormat="1" applyFill="1" applyBorder="1" applyAlignment="1">
      <alignment horizontal="center" vertical="center"/>
    </xf>
    <xf numFmtId="166" fontId="3" fillId="2" borderId="28" xfId="0" applyNumberFormat="1" applyFont="1" applyFill="1" applyBorder="1" applyAlignment="1">
      <alignment horizontal="center" vertical="center"/>
    </xf>
    <xf numFmtId="166" fontId="0" fillId="0" borderId="28" xfId="0" applyNumberFormat="1" applyFill="1" applyBorder="1" applyAlignment="1">
      <alignment horizontal="center" vertical="center"/>
    </xf>
    <xf numFmtId="166" fontId="3" fillId="0" borderId="28" xfId="0" applyNumberFormat="1" applyFont="1" applyFill="1" applyBorder="1" applyAlignment="1">
      <alignment horizontal="center" vertical="center"/>
    </xf>
    <xf numFmtId="0" fontId="23" fillId="2" borderId="16"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2" borderId="16" xfId="0" applyFont="1" applyFill="1" applyBorder="1" applyAlignment="1">
      <alignment horizontal="center" vertical="center"/>
    </xf>
    <xf numFmtId="0" fontId="4" fillId="4" borderId="1" xfId="0" applyFont="1" applyFill="1" applyBorder="1" applyAlignment="1">
      <alignment horizontal="center" vertical="top" wrapText="1"/>
    </xf>
    <xf numFmtId="166" fontId="4" fillId="2" borderId="1" xfId="0" applyNumberFormat="1" applyFont="1" applyFill="1" applyBorder="1" applyAlignment="1">
      <alignment horizontal="center" vertical="top" wrapText="1"/>
    </xf>
    <xf numFmtId="165" fontId="38" fillId="1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 fontId="23"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5" fontId="32" fillId="15"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166" fontId="25"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165" fontId="6" fillId="15"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4" fontId="16" fillId="2"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165" fontId="32" fillId="15"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xf>
    <xf numFmtId="0" fontId="24" fillId="2" borderId="15" xfId="0" applyFont="1" applyFill="1" applyBorder="1" applyAlignment="1">
      <alignment horizontal="center" vertical="center" wrapText="1"/>
    </xf>
    <xf numFmtId="0" fontId="8" fillId="0" borderId="3" xfId="0" applyFont="1" applyFill="1" applyBorder="1" applyAlignment="1">
      <alignment vertical="center"/>
    </xf>
    <xf numFmtId="0" fontId="20" fillId="0" borderId="2" xfId="0" applyFont="1" applyFill="1" applyBorder="1" applyAlignment="1">
      <alignment vertical="center"/>
    </xf>
    <xf numFmtId="0" fontId="20" fillId="0" borderId="3" xfId="0" applyFont="1" applyFill="1" applyBorder="1" applyAlignment="1">
      <alignment vertical="center"/>
    </xf>
    <xf numFmtId="165" fontId="4" fillId="15" borderId="1" xfId="0" applyNumberFormat="1" applyFont="1" applyFill="1" applyBorder="1" applyAlignment="1">
      <alignment horizontal="center" vertical="center" wrapText="1"/>
    </xf>
    <xf numFmtId="0" fontId="1" fillId="2" borderId="1" xfId="0" applyFont="1" applyFill="1" applyBorder="1" applyAlignment="1">
      <alignment horizontal="center" vertical="top"/>
    </xf>
    <xf numFmtId="4" fontId="2" fillId="2" borderId="1" xfId="0" applyNumberFormat="1" applyFont="1" applyFill="1" applyBorder="1" applyAlignment="1">
      <alignment horizontal="center" vertical="top"/>
    </xf>
    <xf numFmtId="167" fontId="1" fillId="2" borderId="1" xfId="0" applyNumberFormat="1" applyFont="1" applyFill="1" applyBorder="1" applyAlignment="1">
      <alignment horizontal="center" vertical="top"/>
    </xf>
    <xf numFmtId="166" fontId="1" fillId="2" borderId="1" xfId="0" applyNumberFormat="1" applyFont="1" applyFill="1" applyBorder="1" applyAlignment="1">
      <alignment horizontal="center" vertical="top"/>
    </xf>
    <xf numFmtId="0" fontId="2" fillId="2" borderId="1" xfId="0" applyFont="1" applyFill="1" applyBorder="1" applyAlignment="1">
      <alignment horizontal="center" vertical="top"/>
    </xf>
    <xf numFmtId="166" fontId="0" fillId="0" borderId="1" xfId="0" applyNumberFormat="1" applyBorder="1" applyAlignment="1">
      <alignment horizontal="center" vertical="center"/>
    </xf>
    <xf numFmtId="165" fontId="4" fillId="15" borderId="1" xfId="0" applyNumberFormat="1" applyFont="1" applyFill="1" applyBorder="1" applyAlignment="1">
      <alignment vertical="center" wrapText="1"/>
    </xf>
    <xf numFmtId="4" fontId="7" fillId="0" borderId="15" xfId="0" applyNumberFormat="1" applyFont="1" applyFill="1" applyBorder="1" applyAlignment="1">
      <alignment horizontal="center" vertical="center"/>
    </xf>
    <xf numFmtId="2" fontId="7" fillId="0" borderId="16"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15" xfId="0" applyFont="1" applyFill="1" applyBorder="1" applyAlignment="1">
      <alignment horizontal="center" vertical="center"/>
    </xf>
    <xf numFmtId="2" fontId="25" fillId="15" borderId="22" xfId="0" applyNumberFormat="1" applyFont="1" applyFill="1" applyBorder="1" applyAlignment="1">
      <alignment horizontal="center" vertical="center"/>
    </xf>
    <xf numFmtId="166" fontId="7" fillId="2"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7" fillId="0" borderId="1" xfId="0" applyNumberFormat="1" applyFont="1" applyFill="1" applyBorder="1" applyAlignment="1">
      <alignment horizontal="center" vertical="center"/>
    </xf>
    <xf numFmtId="0" fontId="1" fillId="0" borderId="35" xfId="0" applyFont="1" applyFill="1" applyBorder="1" applyAlignment="1">
      <alignment horizontal="center" vertical="center" wrapText="1"/>
    </xf>
    <xf numFmtId="4" fontId="44" fillId="14" borderId="1"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45" fillId="0" borderId="1" xfId="0" applyFont="1" applyFill="1" applyBorder="1" applyAlignment="1">
      <alignment horizontal="center" vertical="center"/>
    </xf>
    <xf numFmtId="0" fontId="7" fillId="2" borderId="6" xfId="0" applyFont="1" applyFill="1" applyBorder="1" applyAlignment="1">
      <alignment horizontal="center" vertical="center"/>
    </xf>
    <xf numFmtId="167" fontId="7" fillId="0" borderId="1" xfId="0" applyNumberFormat="1" applyFont="1" applyFill="1" applyBorder="1" applyAlignment="1">
      <alignment horizontal="center" vertical="center"/>
    </xf>
    <xf numFmtId="168" fontId="7" fillId="0" borderId="1" xfId="1" applyNumberFormat="1" applyFont="1" applyFill="1" applyBorder="1" applyAlignment="1">
      <alignment horizontal="center" vertical="center"/>
    </xf>
    <xf numFmtId="165" fontId="25" fillId="2" borderId="1" xfId="1" applyNumberFormat="1" applyFont="1" applyFill="1" applyBorder="1" applyAlignment="1">
      <alignment horizontal="center" vertical="center"/>
    </xf>
    <xf numFmtId="4" fontId="46" fillId="17" borderId="1" xfId="10" applyNumberFormat="1" applyBorder="1" applyAlignment="1">
      <alignment horizontal="center"/>
    </xf>
    <xf numFmtId="167" fontId="41" fillId="0" borderId="6" xfId="7" applyNumberFormat="1" applyFont="1" applyFill="1" applyBorder="1" applyAlignment="1" applyProtection="1">
      <alignment horizontal="left" vertical="center"/>
      <protection locked="0"/>
    </xf>
    <xf numFmtId="165" fontId="41" fillId="0" borderId="5" xfId="7" applyNumberFormat="1" applyFont="1" applyFill="1" applyBorder="1" applyAlignment="1" applyProtection="1">
      <alignment horizontal="left" vertical="center" wrapText="1"/>
      <protection locked="0"/>
    </xf>
    <xf numFmtId="0" fontId="1" fillId="2" borderId="0" xfId="0" applyFont="1" applyFill="1" applyBorder="1" applyAlignment="1">
      <alignment horizontal="left" vertical="center" wrapText="1"/>
    </xf>
    <xf numFmtId="0" fontId="18" fillId="16" borderId="2" xfId="2" applyFont="1" applyFill="1" applyBorder="1" applyAlignment="1">
      <alignment horizontal="justify" vertical="top" wrapText="1"/>
    </xf>
    <xf numFmtId="0" fontId="18" fillId="16" borderId="3" xfId="2" applyFont="1" applyFill="1" applyBorder="1" applyAlignment="1">
      <alignment horizontal="justify" vertical="top" wrapText="1"/>
    </xf>
    <xf numFmtId="0" fontId="8" fillId="2" borderId="0" xfId="0" applyFont="1" applyFill="1" applyBorder="1" applyAlignment="1">
      <alignment horizontal="center" vertical="center"/>
    </xf>
    <xf numFmtId="0" fontId="20"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2" fontId="18" fillId="10" borderId="5" xfId="0" applyNumberFormat="1" applyFont="1" applyFill="1" applyBorder="1" applyAlignment="1">
      <alignment horizontal="center" vertical="center" wrapText="1"/>
    </xf>
    <xf numFmtId="2" fontId="18" fillId="10" borderId="6"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4" fillId="2" borderId="14"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4" xfId="0" applyFont="1" applyFill="1" applyBorder="1" applyAlignment="1">
      <alignment horizontal="center" vertical="top"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4" fillId="0" borderId="20" xfId="0" applyFont="1" applyFill="1" applyBorder="1" applyAlignment="1">
      <alignment horizontal="center" vertical="top" wrapText="1"/>
    </xf>
    <xf numFmtId="0" fontId="4" fillId="0" borderId="29" xfId="0" applyFont="1" applyFill="1" applyBorder="1" applyAlignment="1">
      <alignment horizontal="center" vertical="top" wrapText="1"/>
    </xf>
    <xf numFmtId="0" fontId="4" fillId="0" borderId="26" xfId="0" applyFont="1" applyFill="1" applyBorder="1" applyAlignment="1">
      <alignment horizontal="center" vertical="top" wrapText="1"/>
    </xf>
    <xf numFmtId="0" fontId="1" fillId="2" borderId="10" xfId="0" applyFont="1" applyFill="1" applyBorder="1" applyAlignment="1">
      <alignment horizontal="center" vertical="top"/>
    </xf>
    <xf numFmtId="0" fontId="1" fillId="2" borderId="0" xfId="0" applyFont="1" applyFill="1" applyBorder="1" applyAlignment="1">
      <alignment horizontal="center" vertical="top"/>
    </xf>
    <xf numFmtId="0" fontId="1" fillId="2" borderId="11" xfId="0" applyFont="1" applyFill="1" applyBorder="1" applyAlignment="1">
      <alignment horizontal="center" vertical="top"/>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8" fillId="0" borderId="0" xfId="0" applyFont="1" applyFill="1" applyBorder="1" applyAlignment="1">
      <alignment horizontal="center"/>
    </xf>
    <xf numFmtId="2" fontId="8" fillId="0" borderId="5" xfId="0" applyNumberFormat="1"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top"/>
    </xf>
    <xf numFmtId="0" fontId="8" fillId="2" borderId="0" xfId="0" applyFont="1" applyFill="1" applyBorder="1" applyAlignment="1">
      <alignment horizontal="center"/>
    </xf>
    <xf numFmtId="0" fontId="20"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11">
    <cellStyle name="xl24" xfId="5"/>
    <cellStyle name="xl28" xfId="9"/>
    <cellStyle name="xl37" xfId="6"/>
    <cellStyle name="xl38" xfId="8"/>
    <cellStyle name="xl64" xfId="4"/>
    <cellStyle name="Денежный 2" xfId="7"/>
    <cellStyle name="Нейтральный" xfId="10" builtinId="28"/>
    <cellStyle name="Обычный" xfId="0" builtinId="0"/>
    <cellStyle name="Обычный 2" xfId="2"/>
    <cellStyle name="Процентный" xfId="1" builtinId="5"/>
    <cellStyle name="Процентный 2" xfId="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4"/>
  </sheetPr>
  <dimension ref="A1:N24"/>
  <sheetViews>
    <sheetView tabSelected="1" topLeftCell="A3" zoomScale="80" zoomScaleNormal="80" zoomScaleSheetLayoutView="82" zoomScalePageLayoutView="60" workbookViewId="0">
      <pane xSplit="3" ySplit="2" topLeftCell="D5" activePane="bottomRight" state="frozen"/>
      <selection activeCell="A3" sqref="A3"/>
      <selection pane="topRight" activeCell="E3" sqref="E3"/>
      <selection pane="bottomLeft" activeCell="A6" sqref="A6"/>
      <selection pane="bottomRight" activeCell="I23" sqref="I23"/>
    </sheetView>
  </sheetViews>
  <sheetFormatPr defaultRowHeight="15"/>
  <cols>
    <col min="1" max="1" width="6.140625" style="31" customWidth="1"/>
    <col min="2" max="2" width="63.7109375" style="2" customWidth="1"/>
    <col min="3" max="3" width="13" style="120" customWidth="1"/>
    <col min="4" max="4" width="18.7109375" style="127" customWidth="1"/>
    <col min="5" max="5" width="18.7109375" style="225" customWidth="1"/>
    <col min="6" max="6" width="14.7109375" style="237" customWidth="1"/>
    <col min="7" max="7" width="18.7109375" style="226" customWidth="1"/>
    <col min="8" max="8" width="15.42578125" style="222" customWidth="1"/>
    <col min="9" max="9" width="18.7109375" style="91" customWidth="1"/>
    <col min="10" max="10" width="19.85546875" style="223" customWidth="1"/>
    <col min="11" max="11" width="21.85546875" style="224" customWidth="1"/>
    <col min="12" max="12" width="18.7109375" style="52" customWidth="1"/>
    <col min="13" max="13" width="20.28515625" style="224" customWidth="1"/>
    <col min="14" max="14" width="18.7109375" style="12" customWidth="1"/>
  </cols>
  <sheetData>
    <row r="1" spans="1:14" s="1" customFormat="1" ht="18.75" hidden="1" customHeight="1">
      <c r="A1" s="29" t="s">
        <v>37</v>
      </c>
      <c r="B1" s="13"/>
      <c r="C1" s="121"/>
      <c r="D1" s="121"/>
      <c r="E1" s="29"/>
      <c r="F1" s="232"/>
      <c r="G1" s="29"/>
      <c r="H1" s="416"/>
      <c r="I1" s="416"/>
      <c r="J1" s="416"/>
      <c r="K1" s="416"/>
      <c r="L1" s="416"/>
      <c r="M1" s="29"/>
      <c r="N1" s="129"/>
    </row>
    <row r="2" spans="1:14" ht="21" hidden="1" customHeight="1">
      <c r="A2" s="70" t="s">
        <v>32</v>
      </c>
      <c r="B2" s="71"/>
      <c r="C2" s="122" t="s">
        <v>0</v>
      </c>
      <c r="D2" s="213"/>
      <c r="E2" s="214"/>
      <c r="F2" s="217"/>
      <c r="G2" s="214"/>
      <c r="H2" s="215" t="s">
        <v>9</v>
      </c>
      <c r="I2" s="216"/>
      <c r="J2" s="217"/>
      <c r="K2" s="214"/>
      <c r="L2" s="215"/>
      <c r="M2" s="29"/>
      <c r="N2" s="65"/>
    </row>
    <row r="3" spans="1:14" ht="31.5" customHeight="1">
      <c r="A3" s="417" t="s">
        <v>214</v>
      </c>
      <c r="B3" s="417"/>
      <c r="C3" s="417"/>
      <c r="D3" s="417"/>
      <c r="E3" s="417"/>
      <c r="F3" s="417"/>
      <c r="G3" s="417"/>
      <c r="H3" s="417"/>
      <c r="I3" s="417"/>
      <c r="J3" s="417"/>
      <c r="K3" s="417"/>
      <c r="L3" s="417"/>
      <c r="M3" s="417"/>
      <c r="N3" s="65"/>
    </row>
    <row r="4" spans="1:14" ht="23.25" customHeight="1">
      <c r="A4" s="418" t="s">
        <v>94</v>
      </c>
      <c r="B4" s="419" t="s">
        <v>11</v>
      </c>
      <c r="C4" s="420" t="s">
        <v>0</v>
      </c>
      <c r="D4" s="418" t="s">
        <v>91</v>
      </c>
      <c r="E4" s="421" t="s">
        <v>134</v>
      </c>
      <c r="F4" s="422" t="s">
        <v>93</v>
      </c>
      <c r="G4" s="424" t="s">
        <v>90</v>
      </c>
      <c r="H4" s="426" t="s">
        <v>138</v>
      </c>
      <c r="I4" s="426"/>
      <c r="J4" s="426"/>
      <c r="K4" s="426"/>
      <c r="L4" s="426"/>
      <c r="M4" s="426"/>
      <c r="N4" s="65"/>
    </row>
    <row r="5" spans="1:14" s="3" customFormat="1" ht="106.5" customHeight="1">
      <c r="A5" s="418"/>
      <c r="B5" s="419"/>
      <c r="C5" s="420"/>
      <c r="D5" s="418"/>
      <c r="E5" s="421"/>
      <c r="F5" s="423"/>
      <c r="G5" s="425"/>
      <c r="H5" s="288" t="s">
        <v>139</v>
      </c>
      <c r="I5" s="289" t="s">
        <v>135</v>
      </c>
      <c r="J5" s="289" t="s">
        <v>131</v>
      </c>
      <c r="K5" s="289" t="s">
        <v>136</v>
      </c>
      <c r="L5" s="288" t="s">
        <v>99</v>
      </c>
      <c r="M5" s="289" t="s">
        <v>137</v>
      </c>
      <c r="N5" s="66"/>
    </row>
    <row r="6" spans="1:14" s="3" customFormat="1" ht="21.75" customHeight="1">
      <c r="A6" s="73">
        <v>1</v>
      </c>
      <c r="B6" s="74">
        <v>2</v>
      </c>
      <c r="C6" s="123">
        <v>3</v>
      </c>
      <c r="D6" s="331">
        <v>4</v>
      </c>
      <c r="E6" s="204">
        <v>5</v>
      </c>
      <c r="F6" s="238">
        <v>6</v>
      </c>
      <c r="G6" s="204">
        <v>7</v>
      </c>
      <c r="H6" s="204">
        <v>8</v>
      </c>
      <c r="I6" s="204">
        <v>9</v>
      </c>
      <c r="J6" s="205">
        <v>10</v>
      </c>
      <c r="K6" s="205">
        <v>11</v>
      </c>
      <c r="L6" s="204">
        <v>12</v>
      </c>
      <c r="M6" s="204">
        <v>13</v>
      </c>
      <c r="N6" s="66"/>
    </row>
    <row r="7" spans="1:14" s="3" customFormat="1" ht="21.75" customHeight="1">
      <c r="A7" s="245"/>
      <c r="B7" s="246" t="s">
        <v>132</v>
      </c>
      <c r="C7" s="246"/>
      <c r="D7" s="241">
        <f>AVERAGE(D9:D13)</f>
        <v>69.961199999999991</v>
      </c>
      <c r="E7" s="240"/>
      <c r="F7" s="206"/>
      <c r="G7" s="241">
        <f>AVERAGE(G9:G13)</f>
        <v>3.3634000000000008</v>
      </c>
      <c r="H7" s="241">
        <f>AVERAGE(H9:H13)</f>
        <v>0.32800000000000001</v>
      </c>
      <c r="I7" s="153"/>
      <c r="J7" s="241">
        <f>AVERAGE(J9:J13)</f>
        <v>2.5354000000000001</v>
      </c>
      <c r="K7" s="239"/>
      <c r="L7" s="241">
        <f>AVERAGE(L9:L13)</f>
        <v>0.5</v>
      </c>
      <c r="M7" s="239"/>
      <c r="N7" s="66"/>
    </row>
    <row r="8" spans="1:14" s="3" customFormat="1" ht="21.75" customHeight="1">
      <c r="A8" s="245"/>
      <c r="B8" s="246" t="s">
        <v>213</v>
      </c>
      <c r="C8" s="246"/>
      <c r="D8" s="409">
        <f>(100+71.56)/2</f>
        <v>85.78</v>
      </c>
      <c r="E8" s="240"/>
      <c r="F8" s="206"/>
      <c r="G8" s="241">
        <f>(5+G7)/2</f>
        <v>4.1817000000000002</v>
      </c>
      <c r="H8" s="242">
        <f>(1+H7)/2</f>
        <v>0.66400000000000003</v>
      </c>
      <c r="I8" s="153"/>
      <c r="J8" s="241">
        <f>(3.5+J7)/2</f>
        <v>3.0177</v>
      </c>
      <c r="K8" s="239"/>
      <c r="L8" s="241">
        <f>(0.5+L7)/2</f>
        <v>0.5</v>
      </c>
      <c r="M8" s="239"/>
      <c r="N8" s="66"/>
    </row>
    <row r="9" spans="1:14" s="3" customFormat="1" ht="21.75" customHeight="1">
      <c r="A9" s="49">
        <v>1</v>
      </c>
      <c r="B9" s="15" t="s">
        <v>164</v>
      </c>
      <c r="C9" s="76" t="s">
        <v>3</v>
      </c>
      <c r="D9" s="408">
        <f>G9*F9/5*100</f>
        <v>69.5</v>
      </c>
      <c r="E9" s="410">
        <f>D9/D8*100-100</f>
        <v>-18.978782933084631</v>
      </c>
      <c r="F9" s="233">
        <v>1</v>
      </c>
      <c r="G9" s="78">
        <f>H9+J9+L9</f>
        <v>3.4750000000000005</v>
      </c>
      <c r="H9" s="116">
        <f>доходы!D9</f>
        <v>0</v>
      </c>
      <c r="I9" s="173">
        <v>0</v>
      </c>
      <c r="J9" s="78">
        <f>'расходы, закупки'!E10</f>
        <v>2.9750000000000005</v>
      </c>
      <c r="K9" s="407">
        <f>J9/J8*100-100</f>
        <v>-1.4149849222917936</v>
      </c>
      <c r="L9" s="78">
        <v>0.5</v>
      </c>
      <c r="M9" s="173">
        <f>L9/L8*100-100</f>
        <v>0</v>
      </c>
      <c r="N9" s="66"/>
    </row>
    <row r="10" spans="1:14" s="3" customFormat="1" ht="34.5" customHeight="1">
      <c r="A10" s="49">
        <v>2</v>
      </c>
      <c r="B10" s="41" t="s">
        <v>165</v>
      </c>
      <c r="C10" s="76" t="s">
        <v>6</v>
      </c>
      <c r="D10" s="408">
        <f t="shared" ref="D10:D13" si="0">G10*F10/5*100</f>
        <v>64.328000000000003</v>
      </c>
      <c r="E10" s="410">
        <f>D10/D8*100-100</f>
        <v>-25.008160410352062</v>
      </c>
      <c r="F10" s="233">
        <v>1.1000000000000001</v>
      </c>
      <c r="G10" s="78">
        <f t="shared" ref="G10:G13" si="1">H10+J10+L10</f>
        <v>2.9240000000000004</v>
      </c>
      <c r="H10" s="275">
        <f>доходы!D10</f>
        <v>0.52</v>
      </c>
      <c r="I10" s="173">
        <v>-0.25700000000000001</v>
      </c>
      <c r="J10" s="78">
        <f>'расходы, закупки'!E11</f>
        <v>1.9040000000000004</v>
      </c>
      <c r="K10" s="141">
        <f>J10/J8*100-100</f>
        <v>-36.905590350266749</v>
      </c>
      <c r="L10" s="207">
        <v>0.5</v>
      </c>
      <c r="M10" s="210">
        <f>L10/L8*100-100</f>
        <v>0</v>
      </c>
      <c r="N10" s="67"/>
    </row>
    <row r="11" spans="1:14" s="3" customFormat="1" ht="21.75" customHeight="1">
      <c r="A11" s="49">
        <v>3</v>
      </c>
      <c r="B11" s="16" t="s">
        <v>167</v>
      </c>
      <c r="C11" s="76" t="s">
        <v>14</v>
      </c>
      <c r="D11" s="408">
        <f t="shared" si="0"/>
        <v>71.78</v>
      </c>
      <c r="E11" s="410">
        <f>D11/D8*100-100</f>
        <v>-16.320820704126831</v>
      </c>
      <c r="F11" s="233">
        <v>1</v>
      </c>
      <c r="G11" s="78">
        <f t="shared" si="1"/>
        <v>3.589</v>
      </c>
      <c r="H11" s="396">
        <f>доходы!D11</f>
        <v>0.52</v>
      </c>
      <c r="I11" s="173">
        <v>-0.25700000000000001</v>
      </c>
      <c r="J11" s="78">
        <f>'расходы, закупки'!E12</f>
        <v>2.569</v>
      </c>
      <c r="K11" s="141">
        <f>J11/J8*100-100</f>
        <v>-14.868939921131997</v>
      </c>
      <c r="L11" s="207">
        <v>0.5</v>
      </c>
      <c r="M11" s="210">
        <f>L11/L8*100-100</f>
        <v>0</v>
      </c>
      <c r="N11" s="68"/>
    </row>
    <row r="12" spans="1:14" s="7" customFormat="1" ht="21" customHeight="1">
      <c r="A12" s="49">
        <v>4</v>
      </c>
      <c r="B12" s="42" t="s">
        <v>168</v>
      </c>
      <c r="C12" s="76" t="s">
        <v>4</v>
      </c>
      <c r="D12" s="408">
        <f t="shared" si="0"/>
        <v>83.798000000000016</v>
      </c>
      <c r="E12" s="410">
        <f>D12/D8*100-100</f>
        <v>-2.310561902541366</v>
      </c>
      <c r="F12" s="233">
        <v>1.1000000000000001</v>
      </c>
      <c r="G12" s="78">
        <f t="shared" si="1"/>
        <v>3.8090000000000006</v>
      </c>
      <c r="H12" s="396">
        <f>доходы!D12</f>
        <v>0.60000000000000009</v>
      </c>
      <c r="I12" s="173">
        <v>-0.14299999999999999</v>
      </c>
      <c r="J12" s="78">
        <f>'расходы, закупки'!E13</f>
        <v>2.7090000000000005</v>
      </c>
      <c r="K12" s="141">
        <f>J12/J8*100-100</f>
        <v>-10.229645093945706</v>
      </c>
      <c r="L12" s="207">
        <v>0.5</v>
      </c>
      <c r="M12" s="210">
        <f>L12/L8*100-100</f>
        <v>0</v>
      </c>
      <c r="N12" s="69"/>
    </row>
    <row r="13" spans="1:14" s="22" customFormat="1" ht="24.75" customHeight="1">
      <c r="A13" s="49">
        <v>5</v>
      </c>
      <c r="B13" s="41" t="s">
        <v>169</v>
      </c>
      <c r="C13" s="76" t="s">
        <v>12</v>
      </c>
      <c r="D13" s="408">
        <f t="shared" si="0"/>
        <v>60.4</v>
      </c>
      <c r="E13" s="410">
        <f>D13/D8*100-100</f>
        <v>-29.587316390767086</v>
      </c>
      <c r="F13" s="233">
        <v>1</v>
      </c>
      <c r="G13" s="78">
        <f t="shared" si="1"/>
        <v>3.02</v>
      </c>
      <c r="H13" s="396">
        <f>доходы!D13</f>
        <v>0</v>
      </c>
      <c r="I13" s="173">
        <v>0</v>
      </c>
      <c r="J13" s="78">
        <f>'расходы, закупки'!E14</f>
        <v>2.52</v>
      </c>
      <c r="K13" s="407">
        <f>J13/J8*100-100</f>
        <v>-16.492693110647181</v>
      </c>
      <c r="L13" s="207">
        <v>0.5</v>
      </c>
      <c r="M13" s="210">
        <f>L13/L8*100-100</f>
        <v>0</v>
      </c>
      <c r="N13" s="69"/>
    </row>
    <row r="14" spans="1:14" s="44" customFormat="1" ht="35.25" hidden="1" customHeight="1">
      <c r="A14" s="227"/>
      <c r="B14" s="228"/>
      <c r="C14" s="229"/>
      <c r="D14" s="130"/>
      <c r="E14" s="230"/>
      <c r="F14" s="234"/>
      <c r="G14" s="230"/>
      <c r="H14" s="230"/>
      <c r="I14" s="230"/>
      <c r="J14" s="231"/>
      <c r="K14" s="231"/>
      <c r="L14" s="230"/>
      <c r="M14" s="230"/>
      <c r="N14" s="62"/>
    </row>
    <row r="15" spans="1:14" s="44" customFormat="1" ht="20.25" hidden="1" customHeight="1">
      <c r="A15" s="411" t="s">
        <v>132</v>
      </c>
      <c r="B15" s="411"/>
      <c r="C15" s="411"/>
      <c r="D15" s="194">
        <f>SUM(D11:D14)/31</f>
        <v>6.967032258064517</v>
      </c>
      <c r="E15" s="211"/>
      <c r="F15" s="235"/>
      <c r="G15" s="208">
        <f>SUM(G11:G14)/31</f>
        <v>0.33606451612903226</v>
      </c>
      <c r="H15" s="195">
        <f>SUM(H11:H14)/31</f>
        <v>3.612903225806452E-2</v>
      </c>
      <c r="I15" s="212"/>
      <c r="J15" s="196">
        <f>SUM(J11:J14)/31</f>
        <v>0.25154838709677418</v>
      </c>
      <c r="K15" s="212"/>
      <c r="L15" s="196">
        <f>SUM(L11:L14)/31</f>
        <v>4.8387096774193547E-2</v>
      </c>
      <c r="M15" s="197"/>
      <c r="N15" s="62"/>
    </row>
    <row r="16" spans="1:14" s="44" customFormat="1" ht="36.75" hidden="1" customHeight="1">
      <c r="A16" s="412" t="s">
        <v>133</v>
      </c>
      <c r="B16" s="412"/>
      <c r="C16" s="412"/>
      <c r="D16" s="198">
        <f>(100%+D15)/2</f>
        <v>3.9835161290322585</v>
      </c>
      <c r="E16" s="199"/>
      <c r="F16" s="236"/>
      <c r="G16" s="209">
        <f>(5+G15)/2</f>
        <v>2.6680322580645162</v>
      </c>
      <c r="H16" s="200">
        <f>(1+H15)/2</f>
        <v>0.51806451612903226</v>
      </c>
      <c r="I16" s="201"/>
      <c r="J16" s="202">
        <f>(3.5+J15)/2</f>
        <v>1.8757741935483871</v>
      </c>
      <c r="K16" s="203"/>
      <c r="L16" s="202">
        <f>(0.5+L15)/2</f>
        <v>0.27419354838709675</v>
      </c>
      <c r="M16" s="203"/>
      <c r="N16" s="62"/>
    </row>
    <row r="17" spans="1:14" ht="23.25" customHeight="1">
      <c r="A17" s="413"/>
      <c r="B17" s="413"/>
      <c r="C17" s="124"/>
      <c r="D17" s="218"/>
      <c r="E17" s="219"/>
      <c r="F17" s="126"/>
      <c r="G17" s="24"/>
      <c r="H17" s="24"/>
      <c r="I17" s="154"/>
      <c r="J17" s="126"/>
      <c r="K17" s="220"/>
      <c r="L17" s="24"/>
      <c r="M17" s="220"/>
      <c r="N17" s="17"/>
    </row>
    <row r="18" spans="1:14" ht="15" customHeight="1">
      <c r="B18" s="290" t="s">
        <v>142</v>
      </c>
      <c r="C18" s="291" t="s">
        <v>140</v>
      </c>
      <c r="D18" s="221"/>
      <c r="E18" s="31"/>
      <c r="F18" s="223"/>
      <c r="G18" s="52"/>
    </row>
    <row r="19" spans="1:14">
      <c r="B19" s="292" t="s">
        <v>143</v>
      </c>
      <c r="C19" s="293" t="s">
        <v>146</v>
      </c>
      <c r="D19" s="221"/>
      <c r="E19" s="31"/>
      <c r="F19" s="223"/>
      <c r="G19" s="52"/>
    </row>
    <row r="20" spans="1:14">
      <c r="B20" s="294" t="s">
        <v>144</v>
      </c>
      <c r="C20" s="293" t="s">
        <v>147</v>
      </c>
      <c r="D20" s="221"/>
      <c r="E20" s="31"/>
      <c r="F20" s="223"/>
      <c r="G20" s="52"/>
    </row>
    <row r="21" spans="1:14">
      <c r="B21" s="295" t="s">
        <v>145</v>
      </c>
      <c r="C21" s="293" t="s">
        <v>148</v>
      </c>
      <c r="D21" s="221"/>
      <c r="E21" s="31"/>
      <c r="F21" s="223"/>
      <c r="G21" s="52"/>
    </row>
    <row r="22" spans="1:14">
      <c r="B22" s="296" t="s">
        <v>150</v>
      </c>
      <c r="C22" s="293" t="s">
        <v>149</v>
      </c>
      <c r="D22" s="221"/>
      <c r="E22" s="31"/>
      <c r="F22" s="223"/>
      <c r="G22" s="52"/>
    </row>
    <row r="23" spans="1:14" s="128" customFormat="1" ht="27.75" customHeight="1">
      <c r="A23" s="31"/>
      <c r="B23" s="414" t="s">
        <v>141</v>
      </c>
      <c r="C23" s="415"/>
      <c r="D23" s="75"/>
      <c r="E23" s="31"/>
      <c r="F23" s="223"/>
      <c r="G23" s="52"/>
      <c r="H23" s="222"/>
      <c r="I23" s="91"/>
      <c r="J23" s="223"/>
      <c r="K23" s="224"/>
      <c r="L23" s="52"/>
      <c r="M23" s="224"/>
      <c r="N23" s="12"/>
    </row>
    <row r="24" spans="1:14" s="128" customFormat="1">
      <c r="A24" s="31"/>
      <c r="B24" s="2"/>
      <c r="C24" s="120"/>
      <c r="D24" s="221"/>
      <c r="E24" s="31"/>
      <c r="F24" s="223"/>
      <c r="G24" s="52"/>
      <c r="H24" s="222"/>
      <c r="I24" s="91"/>
      <c r="J24" s="223"/>
      <c r="K24" s="224"/>
      <c r="L24" s="52"/>
      <c r="M24" s="224"/>
      <c r="N24" s="12"/>
    </row>
  </sheetData>
  <sortState ref="A9:N39">
    <sortCondition descending="1" ref="D9:D39"/>
  </sortState>
  <mergeCells count="14">
    <mergeCell ref="A15:C15"/>
    <mergeCell ref="A16:C16"/>
    <mergeCell ref="A17:B17"/>
    <mergeCell ref="B23:C23"/>
    <mergeCell ref="H1:L1"/>
    <mergeCell ref="A3:M3"/>
    <mergeCell ref="A4:A5"/>
    <mergeCell ref="B4:B5"/>
    <mergeCell ref="C4:C5"/>
    <mergeCell ref="D4:D5"/>
    <mergeCell ref="E4:E5"/>
    <mergeCell ref="F4:F5"/>
    <mergeCell ref="G4:G5"/>
    <mergeCell ref="H4:M4"/>
  </mergeCells>
  <conditionalFormatting sqref="K16:K1048576 K1:K4 K12">
    <cfRule type="cellIs" dxfId="11" priority="7" operator="greaterThan">
      <formula>0.25</formula>
    </cfRule>
  </conditionalFormatting>
  <conditionalFormatting sqref="E1:E1048576">
    <cfRule type="cellIs" dxfId="10" priority="5" operator="lessThan">
      <formula>-0.25</formula>
    </cfRule>
    <cfRule type="cellIs" dxfId="9" priority="6" operator="lessThan">
      <formula>-25</formula>
    </cfRule>
  </conditionalFormatting>
  <conditionalFormatting sqref="I1:I4 K10 K7:K8 K13:K15 I6:I1048576">
    <cfRule type="cellIs" dxfId="8" priority="4" operator="lessThan">
      <formula>-0.25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sheetPr>
    <tabColor theme="4"/>
  </sheetPr>
  <dimension ref="A1:Z14"/>
  <sheetViews>
    <sheetView topLeftCell="A3" zoomScale="80" zoomScaleNormal="80" zoomScaleSheetLayoutView="80" zoomScalePageLayoutView="60" workbookViewId="0">
      <pane ySplit="5" topLeftCell="A8" activePane="bottomLeft" state="frozen"/>
      <selection activeCell="A3" sqref="A3"/>
      <selection pane="bottomLeft" activeCell="D13" sqref="D13:Y13"/>
    </sheetView>
  </sheetViews>
  <sheetFormatPr defaultRowHeight="15"/>
  <cols>
    <col min="1" max="1" width="4.28515625" style="25" customWidth="1"/>
    <col min="2" max="2" width="63.7109375" style="2" customWidth="1"/>
    <col min="3" max="3" width="6.5703125" style="31" customWidth="1"/>
    <col min="4" max="4" width="8.42578125" style="5" customWidth="1"/>
    <col min="5" max="5" width="10.7109375" style="89" hidden="1" customWidth="1"/>
    <col min="6" max="6" width="9" style="52" customWidth="1"/>
    <col min="7" max="7" width="7.140625" style="6" customWidth="1"/>
    <col min="8" max="8" width="8.28515625" style="2" customWidth="1"/>
    <col min="9" max="9" width="7.140625" style="137" customWidth="1"/>
    <col min="10" max="10" width="9" style="84" hidden="1" customWidth="1"/>
    <col min="11" max="11" width="7.5703125" style="36" customWidth="1"/>
    <col min="12" max="12" width="7.28515625" style="2" customWidth="1"/>
    <col min="13" max="13" width="7.7109375" style="2" customWidth="1"/>
    <col min="14" max="14" width="12.28515625" style="84" hidden="1" customWidth="1"/>
    <col min="15" max="16" width="6.5703125" style="31" customWidth="1"/>
    <col min="17" max="17" width="8.7109375" style="143" customWidth="1"/>
    <col min="18" max="18" width="9.7109375" style="91" hidden="1" customWidth="1"/>
    <col min="19" max="19" width="7.28515625" style="31" customWidth="1"/>
    <col min="20" max="20" width="7.7109375" style="31" customWidth="1"/>
    <col min="21" max="21" width="8.28515625" style="143" customWidth="1"/>
    <col min="22" max="22" width="9.5703125" style="91" hidden="1" customWidth="1"/>
    <col min="23" max="23" width="7.42578125" style="31" customWidth="1"/>
    <col min="24" max="24" width="8.85546875" style="31" customWidth="1"/>
    <col min="25" max="25" width="9.42578125" style="31" customWidth="1"/>
    <col min="26" max="26" width="9.140625" style="91" hidden="1" customWidth="1"/>
  </cols>
  <sheetData>
    <row r="1" spans="1:26" s="1" customFormat="1" ht="18.75" hidden="1" customHeight="1">
      <c r="A1" s="57" t="s">
        <v>37</v>
      </c>
      <c r="B1" s="13"/>
      <c r="C1" s="29"/>
      <c r="D1" s="51"/>
      <c r="E1" s="88"/>
      <c r="F1" s="51"/>
      <c r="G1" s="20"/>
      <c r="H1" s="13"/>
      <c r="I1" s="131"/>
      <c r="J1" s="81"/>
      <c r="K1" s="33"/>
      <c r="L1" s="13"/>
      <c r="M1" s="13"/>
      <c r="N1" s="81"/>
      <c r="O1" s="29"/>
      <c r="P1" s="29"/>
      <c r="Q1" s="138"/>
      <c r="R1" s="85"/>
      <c r="S1" s="29"/>
      <c r="T1" s="29"/>
      <c r="U1" s="138"/>
      <c r="V1" s="85"/>
      <c r="W1" s="29"/>
      <c r="X1" s="29"/>
      <c r="Y1" s="29"/>
      <c r="Z1" s="85"/>
    </row>
    <row r="2" spans="1:26" ht="21" hidden="1" customHeight="1">
      <c r="A2" s="70" t="s">
        <v>32</v>
      </c>
      <c r="B2" s="71"/>
      <c r="C2" s="70" t="s">
        <v>0</v>
      </c>
      <c r="D2" s="297"/>
      <c r="E2" s="107"/>
      <c r="F2" s="70"/>
      <c r="G2" s="298"/>
      <c r="H2" s="298"/>
      <c r="I2" s="299"/>
      <c r="J2" s="300"/>
      <c r="K2" s="298"/>
      <c r="L2" s="298"/>
      <c r="M2" s="298"/>
      <c r="N2" s="300"/>
      <c r="O2" s="70"/>
      <c r="P2" s="70"/>
      <c r="Q2" s="301"/>
      <c r="R2" s="107"/>
      <c r="S2" s="70"/>
      <c r="T2" s="70"/>
      <c r="U2" s="301"/>
      <c r="V2" s="107"/>
      <c r="W2" s="70"/>
      <c r="X2" s="70"/>
      <c r="Y2" s="70"/>
      <c r="Z2" s="90"/>
    </row>
    <row r="3" spans="1:26" ht="35.25" customHeight="1" thickBot="1">
      <c r="A3" s="434" t="s">
        <v>171</v>
      </c>
      <c r="B3" s="435"/>
      <c r="C3" s="435"/>
      <c r="D3" s="435"/>
      <c r="E3" s="435"/>
      <c r="F3" s="435"/>
      <c r="G3" s="435"/>
      <c r="H3" s="435"/>
      <c r="I3" s="435"/>
      <c r="J3" s="435"/>
      <c r="K3" s="435"/>
      <c r="L3" s="435"/>
      <c r="M3" s="435"/>
      <c r="N3" s="435"/>
      <c r="O3" s="435"/>
      <c r="P3" s="435"/>
      <c r="Q3" s="435"/>
      <c r="R3" s="435"/>
      <c r="S3" s="435"/>
      <c r="T3" s="435"/>
      <c r="U3" s="435"/>
      <c r="V3" s="435"/>
      <c r="W3" s="435"/>
      <c r="X3" s="435"/>
      <c r="Y3" s="435"/>
      <c r="Z3" s="436"/>
    </row>
    <row r="4" spans="1:26" ht="25.5" customHeight="1" thickBot="1">
      <c r="A4" s="449" t="s">
        <v>94</v>
      </c>
      <c r="B4" s="448" t="s">
        <v>11</v>
      </c>
      <c r="C4" s="446" t="s">
        <v>0</v>
      </c>
      <c r="D4" s="443" t="s">
        <v>98</v>
      </c>
      <c r="E4" s="444"/>
      <c r="F4" s="444"/>
      <c r="G4" s="444"/>
      <c r="H4" s="444"/>
      <c r="I4" s="444"/>
      <c r="J4" s="444"/>
      <c r="K4" s="444"/>
      <c r="L4" s="444"/>
      <c r="M4" s="444"/>
      <c r="N4" s="444"/>
      <c r="O4" s="444"/>
      <c r="P4" s="444"/>
      <c r="Q4" s="444"/>
      <c r="R4" s="444"/>
      <c r="S4" s="444"/>
      <c r="T4" s="444"/>
      <c r="U4" s="444"/>
      <c r="V4" s="444"/>
      <c r="W4" s="444"/>
      <c r="X4" s="444"/>
      <c r="Y4" s="445"/>
      <c r="Z4" s="335"/>
    </row>
    <row r="5" spans="1:26" ht="15.75" hidden="1" customHeight="1">
      <c r="A5" s="449"/>
      <c r="B5" s="448"/>
      <c r="C5" s="446"/>
      <c r="D5" s="185" t="s">
        <v>8</v>
      </c>
      <c r="E5" s="86"/>
      <c r="F5" s="50"/>
      <c r="G5" s="440" t="s">
        <v>15</v>
      </c>
      <c r="H5" s="441"/>
      <c r="I5" s="442"/>
      <c r="J5" s="86"/>
      <c r="K5" s="440" t="s">
        <v>34</v>
      </c>
      <c r="L5" s="441"/>
      <c r="M5" s="442"/>
      <c r="N5" s="86"/>
      <c r="O5" s="8"/>
      <c r="P5" s="8"/>
      <c r="Q5" s="139"/>
      <c r="R5" s="90"/>
      <c r="S5" s="8"/>
      <c r="T5" s="8"/>
      <c r="U5" s="139"/>
      <c r="V5" s="90"/>
      <c r="W5" s="8"/>
      <c r="X5" s="8"/>
      <c r="Y5" s="8"/>
      <c r="Z5" s="336"/>
    </row>
    <row r="6" spans="1:26" s="3" customFormat="1" ht="151.5" customHeight="1">
      <c r="A6" s="450"/>
      <c r="B6" s="448"/>
      <c r="C6" s="446"/>
      <c r="D6" s="273" t="s">
        <v>152</v>
      </c>
      <c r="E6" s="276" t="s">
        <v>156</v>
      </c>
      <c r="F6" s="108" t="s">
        <v>68</v>
      </c>
      <c r="G6" s="428" t="s">
        <v>170</v>
      </c>
      <c r="H6" s="429"/>
      <c r="I6" s="430"/>
      <c r="J6" s="280" t="s">
        <v>159</v>
      </c>
      <c r="K6" s="431" t="s">
        <v>35</v>
      </c>
      <c r="L6" s="432"/>
      <c r="M6" s="433"/>
      <c r="N6" s="280" t="s">
        <v>159</v>
      </c>
      <c r="O6" s="431" t="s">
        <v>95</v>
      </c>
      <c r="P6" s="432"/>
      <c r="Q6" s="433"/>
      <c r="R6" s="280" t="s">
        <v>159</v>
      </c>
      <c r="S6" s="431" t="s">
        <v>96</v>
      </c>
      <c r="T6" s="432"/>
      <c r="U6" s="433"/>
      <c r="V6" s="337" t="s">
        <v>159</v>
      </c>
      <c r="W6" s="437" t="s">
        <v>97</v>
      </c>
      <c r="X6" s="438"/>
      <c r="Y6" s="439"/>
      <c r="Z6" s="280" t="s">
        <v>159</v>
      </c>
    </row>
    <row r="7" spans="1:26" s="3" customFormat="1" ht="21.75" customHeight="1">
      <c r="A7" s="281"/>
      <c r="B7" s="14"/>
      <c r="C7" s="446"/>
      <c r="D7" s="287" t="s">
        <v>87</v>
      </c>
      <c r="E7" s="277"/>
      <c r="F7" s="182" t="s">
        <v>74</v>
      </c>
      <c r="G7" s="92" t="s">
        <v>49</v>
      </c>
      <c r="H7" s="79" t="s">
        <v>69</v>
      </c>
      <c r="I7" s="132" t="s">
        <v>48</v>
      </c>
      <c r="J7" s="93"/>
      <c r="K7" s="99" t="s">
        <v>50</v>
      </c>
      <c r="L7" s="79" t="s">
        <v>70</v>
      </c>
      <c r="M7" s="79" t="s">
        <v>51</v>
      </c>
      <c r="N7" s="93"/>
      <c r="O7" s="99" t="s">
        <v>52</v>
      </c>
      <c r="P7" s="79" t="s">
        <v>71</v>
      </c>
      <c r="Q7" s="132" t="s">
        <v>53</v>
      </c>
      <c r="R7" s="93"/>
      <c r="S7" s="99" t="s">
        <v>54</v>
      </c>
      <c r="T7" s="79" t="s">
        <v>72</v>
      </c>
      <c r="U7" s="132" t="s">
        <v>55</v>
      </c>
      <c r="V7" s="338"/>
      <c r="W7" s="99" t="s">
        <v>56</v>
      </c>
      <c r="X7" s="79" t="s">
        <v>73</v>
      </c>
      <c r="Y7" s="344" t="s">
        <v>57</v>
      </c>
      <c r="Z7" s="341"/>
    </row>
    <row r="8" spans="1:26" s="48" customFormat="1" ht="14.25" customHeight="1">
      <c r="A8" s="282"/>
      <c r="B8" s="45"/>
      <c r="C8" s="447"/>
      <c r="D8" s="274"/>
      <c r="E8" s="278"/>
      <c r="F8" s="183">
        <v>0.2</v>
      </c>
      <c r="G8" s="94"/>
      <c r="H8" s="47">
        <v>0.2</v>
      </c>
      <c r="I8" s="133"/>
      <c r="J8" s="95"/>
      <c r="K8" s="100"/>
      <c r="L8" s="47">
        <v>0.25</v>
      </c>
      <c r="M8" s="47"/>
      <c r="N8" s="101"/>
      <c r="O8" s="102"/>
      <c r="P8" s="47">
        <v>0.2</v>
      </c>
      <c r="Q8" s="140"/>
      <c r="R8" s="103"/>
      <c r="S8" s="106"/>
      <c r="T8" s="47">
        <v>0.2</v>
      </c>
      <c r="U8" s="140"/>
      <c r="V8" s="339"/>
      <c r="W8" s="106"/>
      <c r="X8" s="47">
        <v>0.15</v>
      </c>
      <c r="Y8" s="345"/>
      <c r="Z8" s="342"/>
    </row>
    <row r="9" spans="1:26" s="48" customFormat="1" ht="14.25" customHeight="1">
      <c r="A9" s="282">
        <v>1</v>
      </c>
      <c r="B9" s="406" t="s">
        <v>164</v>
      </c>
      <c r="C9" s="404">
        <v>1</v>
      </c>
      <c r="D9" s="274">
        <v>0</v>
      </c>
      <c r="E9" s="278"/>
      <c r="F9" s="183">
        <v>0.2</v>
      </c>
      <c r="G9" s="94" t="s">
        <v>46</v>
      </c>
      <c r="H9" s="47">
        <v>0.2</v>
      </c>
      <c r="I9" s="133"/>
      <c r="J9" s="95"/>
      <c r="K9" s="100"/>
      <c r="L9" s="47"/>
      <c r="M9" s="47"/>
      <c r="N9" s="101"/>
      <c r="O9" s="102"/>
      <c r="P9" s="47"/>
      <c r="Q9" s="140"/>
      <c r="R9" s="103"/>
      <c r="S9" s="106"/>
      <c r="T9" s="47"/>
      <c r="U9" s="140"/>
      <c r="V9" s="339"/>
      <c r="W9" s="106"/>
      <c r="X9" s="47"/>
      <c r="Y9" s="345"/>
      <c r="Z9" s="342"/>
    </row>
    <row r="10" spans="1:26" s="4" customFormat="1" ht="30" customHeight="1">
      <c r="A10" s="285">
        <v>2</v>
      </c>
      <c r="B10" s="399" t="s">
        <v>165</v>
      </c>
      <c r="C10" s="80" t="s">
        <v>166</v>
      </c>
      <c r="D10" s="275">
        <f>(I10+M10+Q10+U10+Y10)*F10</f>
        <v>0.52</v>
      </c>
      <c r="E10" s="279">
        <v>7.2382026696747204E-2</v>
      </c>
      <c r="F10" s="184">
        <v>0.2</v>
      </c>
      <c r="G10" s="97">
        <v>3</v>
      </c>
      <c r="H10" s="77">
        <v>0.2</v>
      </c>
      <c r="I10" s="134">
        <f t="shared" ref="I10:I12" si="0">G10*H10</f>
        <v>0.60000000000000009</v>
      </c>
      <c r="J10" s="96">
        <v>8.7719298245614086E-2</v>
      </c>
      <c r="K10" s="98">
        <v>5</v>
      </c>
      <c r="L10" s="77">
        <v>0.25</v>
      </c>
      <c r="M10" s="19">
        <f t="shared" ref="M10:M12" si="1">K10*L10</f>
        <v>1.25</v>
      </c>
      <c r="N10" s="96">
        <v>0</v>
      </c>
      <c r="O10" s="104" t="s">
        <v>172</v>
      </c>
      <c r="P10" s="76" t="s">
        <v>154</v>
      </c>
      <c r="Q10" s="141">
        <f t="shared" ref="Q10:Q12" si="2">O10*P10</f>
        <v>0</v>
      </c>
      <c r="R10" s="105">
        <v>6.8965517241379226E-2</v>
      </c>
      <c r="S10" s="104" t="s">
        <v>172</v>
      </c>
      <c r="T10" s="401">
        <v>0.2</v>
      </c>
      <c r="U10" s="141">
        <f t="shared" ref="U10:U12" si="3">S10*T10</f>
        <v>0</v>
      </c>
      <c r="V10" s="340">
        <v>0.1272727272727272</v>
      </c>
      <c r="W10" s="390">
        <v>0</v>
      </c>
      <c r="X10" s="149" t="s">
        <v>155</v>
      </c>
      <c r="Y10" s="391">
        <v>0.75</v>
      </c>
      <c r="Z10" s="343" t="e">
        <f>W10/#REF!-1</f>
        <v>#REF!</v>
      </c>
    </row>
    <row r="11" spans="1:26" s="36" customFormat="1" ht="64.5" customHeight="1">
      <c r="A11" s="395">
        <v>3</v>
      </c>
      <c r="B11" s="400" t="s">
        <v>167</v>
      </c>
      <c r="C11" s="80" t="s">
        <v>173</v>
      </c>
      <c r="D11" s="275">
        <f t="shared" ref="D11:D12" si="4">(I11+M11+Q11+U11+Y11)*F11</f>
        <v>0.52</v>
      </c>
      <c r="E11" s="397">
        <v>-6.7493889828915243E-2</v>
      </c>
      <c r="F11" s="184">
        <v>0.2</v>
      </c>
      <c r="G11" s="97">
        <v>3</v>
      </c>
      <c r="H11" s="78">
        <v>0.2</v>
      </c>
      <c r="I11" s="141">
        <f t="shared" si="0"/>
        <v>0.60000000000000009</v>
      </c>
      <c r="J11" s="105">
        <v>-1</v>
      </c>
      <c r="K11" s="97">
        <v>5</v>
      </c>
      <c r="L11" s="78">
        <v>0.25</v>
      </c>
      <c r="M11" s="21">
        <f t="shared" si="1"/>
        <v>1.25</v>
      </c>
      <c r="N11" s="105">
        <v>0</v>
      </c>
      <c r="O11" s="104" t="s">
        <v>172</v>
      </c>
      <c r="P11" s="76" t="s">
        <v>154</v>
      </c>
      <c r="Q11" s="141">
        <f t="shared" si="2"/>
        <v>0</v>
      </c>
      <c r="R11" s="105">
        <v>6.8965517241379226E-2</v>
      </c>
      <c r="S11" s="104" t="s">
        <v>172</v>
      </c>
      <c r="T11" s="76" t="s">
        <v>154</v>
      </c>
      <c r="U11" s="141">
        <f t="shared" si="3"/>
        <v>0</v>
      </c>
      <c r="V11" s="340">
        <v>0.1272727272727272</v>
      </c>
      <c r="W11" s="390">
        <v>0</v>
      </c>
      <c r="X11" s="149" t="s">
        <v>155</v>
      </c>
      <c r="Y11" s="391">
        <v>0.75</v>
      </c>
      <c r="Z11" s="343" t="e">
        <f>W11/#REF!-1</f>
        <v>#REF!</v>
      </c>
    </row>
    <row r="12" spans="1:26" s="43" customFormat="1" ht="46.5" customHeight="1">
      <c r="A12" s="285">
        <v>4</v>
      </c>
      <c r="B12" s="398" t="s">
        <v>168</v>
      </c>
      <c r="C12" s="80" t="s">
        <v>174</v>
      </c>
      <c r="D12" s="275">
        <f t="shared" si="4"/>
        <v>0.60000000000000009</v>
      </c>
      <c r="E12" s="397">
        <v>-6.7493889828915243E-2</v>
      </c>
      <c r="F12" s="184">
        <v>0.2</v>
      </c>
      <c r="G12" s="97">
        <v>5</v>
      </c>
      <c r="H12" s="78">
        <v>0.2</v>
      </c>
      <c r="I12" s="141">
        <f t="shared" si="0"/>
        <v>1</v>
      </c>
      <c r="J12" s="105">
        <v>-1</v>
      </c>
      <c r="K12" s="97">
        <v>5</v>
      </c>
      <c r="L12" s="78">
        <v>0.25</v>
      </c>
      <c r="M12" s="21">
        <f t="shared" si="1"/>
        <v>1.25</v>
      </c>
      <c r="N12" s="105">
        <v>0</v>
      </c>
      <c r="O12" s="104" t="s">
        <v>172</v>
      </c>
      <c r="P12" s="76" t="s">
        <v>154</v>
      </c>
      <c r="Q12" s="141">
        <f t="shared" si="2"/>
        <v>0</v>
      </c>
      <c r="R12" s="105">
        <v>6.8965517241379226E-2</v>
      </c>
      <c r="S12" s="104" t="s">
        <v>172</v>
      </c>
      <c r="T12" s="76" t="s">
        <v>154</v>
      </c>
      <c r="U12" s="141">
        <f t="shared" si="3"/>
        <v>0</v>
      </c>
      <c r="V12" s="340">
        <v>0.1272727272727272</v>
      </c>
      <c r="W12" s="390">
        <v>0</v>
      </c>
      <c r="X12" s="149" t="s">
        <v>155</v>
      </c>
      <c r="Y12" s="391">
        <v>0.75</v>
      </c>
      <c r="Z12" s="343" t="e">
        <f>W12/#REF!-1</f>
        <v>#REF!</v>
      </c>
    </row>
    <row r="13" spans="1:26" s="4" customFormat="1" ht="37.5">
      <c r="A13" s="285">
        <v>5</v>
      </c>
      <c r="B13" s="398" t="s">
        <v>169</v>
      </c>
      <c r="C13" s="80" t="s">
        <v>175</v>
      </c>
      <c r="D13" s="274">
        <v>0</v>
      </c>
      <c r="E13" s="278"/>
      <c r="F13" s="183">
        <v>0.2</v>
      </c>
      <c r="G13" s="94" t="s">
        <v>46</v>
      </c>
      <c r="H13" s="47">
        <v>0.2</v>
      </c>
      <c r="I13" s="133"/>
      <c r="J13" s="95"/>
      <c r="K13" s="100"/>
      <c r="L13" s="47"/>
      <c r="M13" s="47"/>
      <c r="N13" s="101"/>
      <c r="O13" s="102"/>
      <c r="P13" s="47"/>
      <c r="Q13" s="140"/>
      <c r="R13" s="103"/>
      <c r="S13" s="106"/>
      <c r="T13" s="47"/>
      <c r="U13" s="140"/>
      <c r="V13" s="339"/>
      <c r="W13" s="106"/>
      <c r="X13" s="47"/>
      <c r="Y13" s="345"/>
      <c r="Z13" s="343" t="e">
        <f>W13/#REF!-1</f>
        <v>#REF!</v>
      </c>
    </row>
    <row r="14" spans="1:26" ht="23.25" customHeight="1">
      <c r="A14" s="427"/>
      <c r="B14" s="427"/>
      <c r="C14" s="26"/>
      <c r="D14" s="18"/>
      <c r="E14" s="87"/>
      <c r="F14" s="24"/>
      <c r="G14" s="10"/>
      <c r="H14" s="9"/>
      <c r="I14" s="136"/>
      <c r="J14" s="83"/>
      <c r="K14" s="23"/>
      <c r="L14" s="9"/>
      <c r="M14" s="10"/>
      <c r="N14" s="87"/>
      <c r="O14" s="26"/>
      <c r="P14" s="26"/>
      <c r="Q14" s="142"/>
      <c r="R14" s="88"/>
      <c r="S14" s="26"/>
      <c r="T14" s="26"/>
      <c r="U14" s="142"/>
      <c r="V14" s="88"/>
      <c r="W14" s="26"/>
      <c r="X14" s="26"/>
      <c r="Y14" s="26"/>
      <c r="Z14" s="88"/>
    </row>
  </sheetData>
  <mergeCells count="13">
    <mergeCell ref="A14:B14"/>
    <mergeCell ref="G6:I6"/>
    <mergeCell ref="K6:M6"/>
    <mergeCell ref="A3:Z3"/>
    <mergeCell ref="O6:Q6"/>
    <mergeCell ref="S6:U6"/>
    <mergeCell ref="W6:Y6"/>
    <mergeCell ref="G5:I5"/>
    <mergeCell ref="K5:M5"/>
    <mergeCell ref="D4:Y4"/>
    <mergeCell ref="C4:C8"/>
    <mergeCell ref="B4:B6"/>
    <mergeCell ref="A4:A6"/>
  </mergeCells>
  <conditionalFormatting sqref="E1:E2 E5:E1048576">
    <cfRule type="cellIs" dxfId="7" priority="22" operator="lessThan">
      <formula>-0.25</formula>
    </cfRule>
    <cfRule type="cellIs" dxfId="6" priority="23" operator="greaterThan">
      <formula>0.25</formula>
    </cfRule>
  </conditionalFormatting>
  <conditionalFormatting sqref="J1:J2 N1:N2 R1:R2 V1:V2 Z1:Z2 Z4:Z1048576 J5:J1048576 N5:N1048576 R5:R1048576 V5:V1048576">
    <cfRule type="cellIs" dxfId="5" priority="21" operator="lessThan">
      <formula>-0.25</formula>
    </cfRule>
  </conditionalFormatting>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xl/worksheets/sheet3.xml><?xml version="1.0" encoding="utf-8"?>
<worksheet xmlns="http://schemas.openxmlformats.org/spreadsheetml/2006/main" xmlns:r="http://schemas.openxmlformats.org/officeDocument/2006/relationships">
  <sheetPr>
    <tabColor theme="4"/>
  </sheetPr>
  <dimension ref="A1:CT16"/>
  <sheetViews>
    <sheetView topLeftCell="A3" zoomScale="80" zoomScaleNormal="80" zoomScaleSheetLayoutView="80" zoomScalePageLayoutView="60" workbookViewId="0">
      <pane xSplit="3" ySplit="3" topLeftCell="E6" activePane="bottomRight" state="frozen"/>
      <selection activeCell="A3" sqref="A3"/>
      <selection pane="topRight" activeCell="E3" sqref="E3"/>
      <selection pane="bottomLeft" activeCell="A6" sqref="A6"/>
      <selection pane="bottomRight" activeCell="E3" sqref="E3:AK3"/>
    </sheetView>
  </sheetViews>
  <sheetFormatPr defaultRowHeight="15"/>
  <cols>
    <col min="1" max="1" width="5.5703125" style="175" customWidth="1"/>
    <col min="2" max="2" width="63.7109375" style="4" customWidth="1"/>
    <col min="3" max="4" width="6.5703125" style="176" customWidth="1"/>
    <col min="5" max="5" width="11.28515625" style="190" customWidth="1"/>
    <col min="6" max="6" width="7.42578125" style="177" customWidth="1"/>
    <col min="7" max="7" width="5.42578125" style="4" customWidth="1"/>
    <col min="8" max="8" width="8.5703125" style="4" customWidth="1"/>
    <col min="9" max="9" width="11.7109375" style="4" customWidth="1"/>
    <col min="10" max="10" width="9" style="178" hidden="1" customWidth="1"/>
    <col min="11" max="11" width="7.85546875" style="178" hidden="1" customWidth="1"/>
    <col min="12" max="12" width="9.140625" style="178" hidden="1" customWidth="1"/>
    <col min="13" max="13" width="5.5703125" style="27" customWidth="1"/>
    <col min="14" max="14" width="6.5703125" style="27" customWidth="1"/>
    <col min="15" max="15" width="7.7109375" style="27" customWidth="1"/>
    <col min="16" max="16" width="8.28515625" style="179" hidden="1" customWidth="1"/>
    <col min="17" max="17" width="8.7109375" style="178" hidden="1" customWidth="1"/>
    <col min="18" max="20" width="8.7109375" style="178" customWidth="1"/>
    <col min="21" max="21" width="5.7109375" style="119" customWidth="1"/>
    <col min="22" max="22" width="5.140625" style="119" customWidth="1"/>
    <col min="23" max="23" width="12.85546875" style="326" customWidth="1"/>
    <col min="24" max="24" width="3.28515625" style="248" hidden="1" customWidth="1"/>
    <col min="25" max="25" width="5.28515625" style="36" customWidth="1"/>
    <col min="26" max="26" width="5.7109375" style="4" customWidth="1"/>
    <col min="27" max="27" width="18.28515625" style="181" customWidth="1"/>
    <col min="28" max="28" width="8.7109375" style="178" hidden="1" customWidth="1"/>
    <col min="29" max="29" width="10.140625" style="178" hidden="1" customWidth="1"/>
    <col min="30" max="30" width="10" style="252" hidden="1" customWidth="1"/>
    <col min="31" max="31" width="5.42578125" style="36" customWidth="1"/>
    <col min="32" max="32" width="5.7109375" style="4" customWidth="1"/>
    <col min="33" max="33" width="10.28515625" style="4" customWidth="1"/>
    <col min="34" max="34" width="8.85546875" style="178" hidden="1" customWidth="1"/>
    <col min="35" max="35" width="5.42578125" style="36" customWidth="1"/>
    <col min="36" max="36" width="5.42578125" style="4" customWidth="1"/>
    <col min="37" max="37" width="10.140625" style="4" customWidth="1"/>
    <col min="38" max="38" width="9.7109375" style="178" hidden="1" customWidth="1"/>
    <col min="39" max="39" width="5.7109375" style="4" customWidth="1"/>
    <col min="40" max="40" width="6.140625" style="4" customWidth="1"/>
    <col min="41" max="41" width="5.28515625" style="4" customWidth="1"/>
    <col min="42" max="42" width="10.140625" style="252" hidden="1" customWidth="1"/>
    <col min="43" max="44" width="5.28515625" style="4" customWidth="1"/>
    <col min="45" max="45" width="11.140625" style="4" customWidth="1"/>
    <col min="46" max="46" width="8.7109375" style="252" hidden="1" customWidth="1"/>
    <col min="47" max="47" width="8.140625" style="4" customWidth="1"/>
    <col min="48" max="48" width="5.140625" style="4" customWidth="1"/>
    <col min="49" max="49" width="5.85546875" style="4" customWidth="1"/>
    <col min="50" max="50" width="9.28515625" style="252" hidden="1" customWidth="1"/>
    <col min="51" max="51" width="5.140625" style="36" customWidth="1"/>
    <col min="52" max="52" width="6" style="4" customWidth="1"/>
    <col min="53" max="53" width="14.28515625" style="4" customWidth="1"/>
    <col min="54" max="54" width="0.28515625" style="178" hidden="1" customWidth="1"/>
    <col min="55" max="55" width="5.85546875" style="4" customWidth="1"/>
    <col min="56" max="56" width="6.28515625" style="4" customWidth="1"/>
    <col min="57" max="57" width="10.28515625" style="4" customWidth="1"/>
    <col min="58" max="58" width="9.7109375" style="252" hidden="1" customWidth="1"/>
    <col min="59" max="59" width="5.85546875" style="36" customWidth="1"/>
    <col min="60" max="60" width="5.5703125" style="4" customWidth="1"/>
    <col min="61" max="61" width="9.42578125" style="4" customWidth="1"/>
    <col min="62" max="62" width="9.42578125" style="178" hidden="1" customWidth="1"/>
    <col min="63" max="63" width="5.5703125" style="4" customWidth="1"/>
    <col min="64" max="64" width="5.42578125" style="4" customWidth="1"/>
    <col min="65" max="65" width="9" style="4" customWidth="1"/>
    <col min="66" max="66" width="10.5703125" style="252" hidden="1" customWidth="1"/>
    <col min="67" max="67" width="5.42578125" style="36" customWidth="1"/>
    <col min="68" max="68" width="5.140625" style="4" customWidth="1"/>
    <col min="69" max="69" width="9.85546875" style="4" customWidth="1"/>
    <col min="70" max="70" width="8.85546875" style="178" hidden="1" customWidth="1"/>
    <col min="71" max="71" width="5.140625" style="4" customWidth="1"/>
    <col min="72" max="72" width="6.140625" style="4" customWidth="1"/>
    <col min="73" max="73" width="9" style="4" customWidth="1"/>
    <col min="74" max="74" width="10.85546875" style="178" hidden="1" customWidth="1"/>
    <col min="75" max="75" width="9" style="4" customWidth="1"/>
    <col min="76" max="77" width="9" style="36" customWidth="1"/>
    <col min="78" max="78" width="0.140625" style="252" customWidth="1"/>
    <col min="79" max="79" width="5.7109375" style="36" customWidth="1"/>
    <col min="80" max="80" width="6.140625" style="4" customWidth="1"/>
    <col min="81" max="81" width="5.5703125" style="4" customWidth="1"/>
    <col min="82" max="82" width="9.7109375" style="178" hidden="1" customWidth="1"/>
    <col min="83" max="83" width="5" style="36" customWidth="1"/>
    <col min="84" max="84" width="5.42578125" style="4" customWidth="1"/>
    <col min="85" max="85" width="5.28515625" style="4" customWidth="1"/>
    <col min="86" max="86" width="8.5703125" style="178" hidden="1" customWidth="1"/>
    <col min="87" max="87" width="7.7109375" style="36" customWidth="1"/>
    <col min="88" max="89" width="6" style="4" customWidth="1"/>
    <col min="90" max="90" width="8.42578125" style="178" hidden="1" customWidth="1"/>
    <col min="91" max="91" width="5.140625" style="36" customWidth="1"/>
    <col min="92" max="92" width="5" style="4" customWidth="1"/>
    <col min="93" max="93" width="5.85546875" style="4" customWidth="1"/>
    <col min="94" max="94" width="12.140625" style="178" hidden="1" customWidth="1"/>
    <col min="95" max="95" width="5.5703125" style="36" customWidth="1"/>
    <col min="96" max="96" width="6.140625" style="4" customWidth="1"/>
    <col min="97" max="97" width="8.42578125" style="180" customWidth="1"/>
    <col min="98" max="98" width="8" style="178" hidden="1" customWidth="1"/>
    <col min="99" max="16384" width="9.140625" style="4"/>
  </cols>
  <sheetData>
    <row r="1" spans="1:98" s="165" customFormat="1" ht="18.75" hidden="1" customHeight="1">
      <c r="A1" s="159" t="s">
        <v>37</v>
      </c>
      <c r="B1" s="38"/>
      <c r="C1" s="39"/>
      <c r="D1" s="39"/>
      <c r="E1" s="186"/>
      <c r="F1" s="160"/>
      <c r="G1" s="38"/>
      <c r="H1" s="38"/>
      <c r="I1" s="38"/>
      <c r="J1" s="161"/>
      <c r="K1" s="161"/>
      <c r="L1" s="161"/>
      <c r="M1" s="39"/>
      <c r="N1" s="39"/>
      <c r="O1" s="39"/>
      <c r="P1" s="162"/>
      <c r="Q1" s="161"/>
      <c r="R1" s="161"/>
      <c r="S1" s="161"/>
      <c r="T1" s="161"/>
      <c r="U1" s="38"/>
      <c r="V1" s="38"/>
      <c r="W1" s="163"/>
      <c r="X1" s="161"/>
      <c r="Y1" s="33"/>
      <c r="Z1" s="38"/>
      <c r="AA1" s="164"/>
      <c r="AB1" s="161"/>
      <c r="AC1" s="161"/>
      <c r="AD1" s="249"/>
      <c r="AE1" s="33"/>
      <c r="AF1" s="38"/>
      <c r="AG1" s="38"/>
      <c r="AH1" s="161"/>
      <c r="AI1" s="33"/>
      <c r="AJ1" s="38"/>
      <c r="AK1" s="38"/>
      <c r="AL1" s="161"/>
      <c r="AM1" s="38"/>
      <c r="AN1" s="38"/>
      <c r="AO1" s="38"/>
      <c r="AP1" s="249"/>
      <c r="AQ1" s="38"/>
      <c r="AR1" s="38"/>
      <c r="AS1" s="38"/>
      <c r="AT1" s="249"/>
      <c r="AU1" s="38"/>
      <c r="AV1" s="38"/>
      <c r="AW1" s="38"/>
      <c r="AX1" s="249"/>
      <c r="AY1" s="453" t="s">
        <v>37</v>
      </c>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254"/>
    </row>
    <row r="2" spans="1:98" ht="21" hidden="1" customHeight="1">
      <c r="A2" s="298" t="s">
        <v>32</v>
      </c>
      <c r="B2" s="306"/>
      <c r="C2" s="298" t="s">
        <v>0</v>
      </c>
      <c r="D2" s="392"/>
      <c r="E2" s="307"/>
      <c r="F2" s="454" t="s">
        <v>10</v>
      </c>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309"/>
      <c r="AY2" s="455" t="s">
        <v>10</v>
      </c>
      <c r="AZ2" s="455"/>
      <c r="BA2" s="455"/>
      <c r="BB2" s="455"/>
      <c r="BC2" s="455"/>
      <c r="BD2" s="455"/>
      <c r="BE2" s="455"/>
      <c r="BF2" s="455"/>
      <c r="BG2" s="455"/>
      <c r="BH2" s="455"/>
      <c r="BI2" s="455"/>
      <c r="BJ2" s="455"/>
      <c r="BK2" s="455"/>
      <c r="BL2" s="455"/>
      <c r="BM2" s="455"/>
      <c r="BN2" s="455"/>
      <c r="BO2" s="455"/>
      <c r="BP2" s="455"/>
      <c r="BQ2" s="455"/>
      <c r="BR2" s="455"/>
      <c r="BS2" s="455"/>
      <c r="BT2" s="455"/>
      <c r="BU2" s="455"/>
      <c r="BV2" s="455"/>
      <c r="BW2" s="455"/>
      <c r="BX2" s="455"/>
      <c r="BY2" s="455"/>
      <c r="BZ2" s="455"/>
      <c r="CA2" s="455"/>
      <c r="CB2" s="455"/>
      <c r="CC2" s="455"/>
      <c r="CD2" s="455"/>
      <c r="CE2" s="455"/>
      <c r="CF2" s="455"/>
      <c r="CG2" s="455"/>
      <c r="CH2" s="455"/>
      <c r="CI2" s="455"/>
      <c r="CJ2" s="455"/>
      <c r="CK2" s="455"/>
      <c r="CL2" s="455"/>
      <c r="CM2" s="455"/>
      <c r="CN2" s="455"/>
      <c r="CO2" s="455"/>
      <c r="CP2" s="310"/>
      <c r="CQ2" s="311"/>
      <c r="CR2" s="312"/>
      <c r="CS2" s="308"/>
      <c r="CT2" s="255"/>
    </row>
    <row r="3" spans="1:98" ht="39.75" customHeight="1">
      <c r="A3" s="333" t="s">
        <v>160</v>
      </c>
      <c r="B3" s="380" t="s">
        <v>163</v>
      </c>
      <c r="C3" s="381"/>
      <c r="D3" s="381"/>
      <c r="E3" s="459" t="s">
        <v>215</v>
      </c>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381"/>
      <c r="AM3" s="460" t="s">
        <v>161</v>
      </c>
      <c r="AN3" s="460"/>
      <c r="AO3" s="460"/>
      <c r="AP3" s="460"/>
      <c r="AQ3" s="460"/>
      <c r="AR3" s="460"/>
      <c r="AS3" s="460"/>
      <c r="AT3" s="460"/>
      <c r="AU3" s="460"/>
      <c r="AV3" s="460"/>
      <c r="AW3" s="460"/>
      <c r="AX3" s="460"/>
      <c r="AY3" s="460"/>
      <c r="AZ3" s="460"/>
      <c r="BA3" s="460"/>
      <c r="BB3" s="460"/>
      <c r="BC3" s="460"/>
      <c r="BD3" s="460"/>
      <c r="BE3" s="460"/>
      <c r="BF3" s="460"/>
      <c r="BG3" s="460"/>
      <c r="BH3" s="460"/>
      <c r="BI3" s="460"/>
      <c r="BJ3" s="460"/>
      <c r="BK3" s="460"/>
      <c r="BL3" s="460"/>
      <c r="BM3" s="460"/>
      <c r="BN3" s="460"/>
      <c r="BO3" s="460"/>
      <c r="BP3" s="460"/>
      <c r="BQ3" s="460"/>
      <c r="BR3" s="460"/>
      <c r="BS3" s="460"/>
      <c r="BT3" s="460"/>
      <c r="BU3" s="460"/>
      <c r="BV3" s="460"/>
      <c r="BW3" s="460"/>
      <c r="BX3" s="460"/>
      <c r="BY3" s="460"/>
      <c r="BZ3" s="460"/>
      <c r="CA3" s="460"/>
      <c r="CB3" s="460"/>
      <c r="CC3" s="460"/>
      <c r="CD3" s="460"/>
      <c r="CE3" s="460"/>
      <c r="CF3" s="460"/>
      <c r="CG3" s="460"/>
      <c r="CH3" s="460"/>
      <c r="CI3" s="460"/>
      <c r="CJ3" s="460"/>
      <c r="CK3" s="460"/>
      <c r="CL3" s="460"/>
      <c r="CM3" s="460"/>
      <c r="CN3" s="460"/>
      <c r="CO3" s="460"/>
      <c r="CP3" s="460"/>
      <c r="CQ3" s="460"/>
      <c r="CR3" s="460"/>
      <c r="CS3" s="461"/>
      <c r="CT3" s="334"/>
    </row>
    <row r="4" spans="1:98" ht="25.5" customHeight="1">
      <c r="A4" s="467" t="s">
        <v>94</v>
      </c>
      <c r="B4" s="462" t="s">
        <v>11</v>
      </c>
      <c r="C4" s="467" t="s">
        <v>0</v>
      </c>
      <c r="D4" s="402"/>
      <c r="E4" s="456" t="s">
        <v>131</v>
      </c>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379"/>
      <c r="AM4" s="457" t="s">
        <v>131</v>
      </c>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8"/>
      <c r="CT4" s="166"/>
    </row>
    <row r="5" spans="1:98" ht="15.75" hidden="1" customHeight="1">
      <c r="A5" s="468"/>
      <c r="B5" s="463"/>
      <c r="C5" s="468"/>
      <c r="D5" s="393"/>
      <c r="E5" s="313"/>
      <c r="F5" s="314"/>
      <c r="G5" s="470" t="s">
        <v>16</v>
      </c>
      <c r="H5" s="470"/>
      <c r="I5" s="470"/>
      <c r="J5" s="315"/>
      <c r="K5" s="315"/>
      <c r="L5" s="316"/>
      <c r="M5" s="466" t="s">
        <v>17</v>
      </c>
      <c r="N5" s="466"/>
      <c r="O5" s="466"/>
      <c r="P5" s="317"/>
      <c r="Q5" s="315"/>
      <c r="R5" s="315"/>
      <c r="S5" s="315"/>
      <c r="T5" s="315"/>
      <c r="U5" s="470" t="s">
        <v>34</v>
      </c>
      <c r="V5" s="470"/>
      <c r="W5" s="470"/>
      <c r="X5" s="315"/>
      <c r="Y5" s="470" t="s">
        <v>36</v>
      </c>
      <c r="Z5" s="470"/>
      <c r="AA5" s="470"/>
      <c r="AB5" s="315"/>
      <c r="AC5" s="315"/>
      <c r="AD5" s="316"/>
      <c r="AE5" s="34" t="s">
        <v>18</v>
      </c>
      <c r="AF5" s="318"/>
      <c r="AG5" s="318"/>
      <c r="AH5" s="315"/>
      <c r="AI5" s="34" t="s">
        <v>20</v>
      </c>
      <c r="AJ5" s="318"/>
      <c r="AK5" s="318"/>
      <c r="AL5" s="315"/>
      <c r="AM5" s="318" t="s">
        <v>21</v>
      </c>
      <c r="AN5" s="318"/>
      <c r="AO5" s="318"/>
      <c r="AP5" s="316"/>
      <c r="AQ5" s="318" t="s">
        <v>22</v>
      </c>
      <c r="AR5" s="318"/>
      <c r="AS5" s="318"/>
      <c r="AT5" s="316"/>
      <c r="AU5" s="318" t="s">
        <v>23</v>
      </c>
      <c r="AV5" s="318"/>
      <c r="AW5" s="318"/>
      <c r="AX5" s="316"/>
      <c r="AY5" s="34" t="s">
        <v>25</v>
      </c>
      <c r="AZ5" s="318"/>
      <c r="BA5" s="318"/>
      <c r="BB5" s="315"/>
      <c r="BC5" s="318" t="s">
        <v>26</v>
      </c>
      <c r="BD5" s="318"/>
      <c r="BE5" s="318"/>
      <c r="BF5" s="316"/>
      <c r="BG5" s="34" t="s">
        <v>27</v>
      </c>
      <c r="BH5" s="34"/>
      <c r="BI5" s="34"/>
      <c r="BJ5" s="316"/>
      <c r="BK5" s="318" t="s">
        <v>28</v>
      </c>
      <c r="BL5" s="318"/>
      <c r="BM5" s="318"/>
      <c r="BN5" s="316"/>
      <c r="BO5" s="34" t="s">
        <v>38</v>
      </c>
      <c r="BP5" s="318"/>
      <c r="BQ5" s="318"/>
      <c r="BR5" s="315"/>
      <c r="BS5" s="318" t="s">
        <v>39</v>
      </c>
      <c r="BT5" s="318"/>
      <c r="BU5" s="318"/>
      <c r="BV5" s="315"/>
      <c r="BW5" s="318" t="s">
        <v>31</v>
      </c>
      <c r="BX5" s="34"/>
      <c r="BY5" s="34"/>
      <c r="BZ5" s="316"/>
      <c r="CA5" s="34" t="s">
        <v>40</v>
      </c>
      <c r="CB5" s="318"/>
      <c r="CC5" s="318"/>
      <c r="CD5" s="315"/>
      <c r="CE5" s="34" t="s">
        <v>41</v>
      </c>
      <c r="CF5" s="318"/>
      <c r="CG5" s="318"/>
      <c r="CH5" s="315"/>
      <c r="CI5" s="34" t="s">
        <v>42</v>
      </c>
      <c r="CJ5" s="318"/>
      <c r="CK5" s="318"/>
      <c r="CL5" s="315"/>
      <c r="CM5" s="34" t="s">
        <v>43</v>
      </c>
      <c r="CN5" s="318"/>
      <c r="CO5" s="318"/>
      <c r="CP5" s="315"/>
      <c r="CQ5" s="34"/>
      <c r="CR5" s="318"/>
      <c r="CS5" s="327"/>
      <c r="CT5" s="315"/>
    </row>
    <row r="6" spans="1:98" s="167" customFormat="1" ht="231.75" customHeight="1">
      <c r="A6" s="469"/>
      <c r="B6" s="464"/>
      <c r="C6" s="469"/>
      <c r="D6" s="394"/>
      <c r="E6" s="330" t="s">
        <v>151</v>
      </c>
      <c r="F6" s="319" t="s">
        <v>68</v>
      </c>
      <c r="G6" s="452" t="s">
        <v>176</v>
      </c>
      <c r="H6" s="452"/>
      <c r="I6" s="452"/>
      <c r="J6" s="320" t="s">
        <v>159</v>
      </c>
      <c r="K6" s="320" t="s">
        <v>159</v>
      </c>
      <c r="L6" s="320" t="s">
        <v>159</v>
      </c>
      <c r="M6" s="451" t="s">
        <v>210</v>
      </c>
      <c r="N6" s="451"/>
      <c r="O6" s="451"/>
      <c r="P6" s="321" t="s">
        <v>159</v>
      </c>
      <c r="Q6" s="321" t="s">
        <v>159</v>
      </c>
      <c r="R6" s="451" t="s">
        <v>177</v>
      </c>
      <c r="S6" s="451"/>
      <c r="T6" s="451"/>
      <c r="U6" s="452" t="s">
        <v>178</v>
      </c>
      <c r="V6" s="452"/>
      <c r="W6" s="452"/>
      <c r="X6" s="320" t="s">
        <v>159</v>
      </c>
      <c r="Y6" s="452" t="s">
        <v>157</v>
      </c>
      <c r="Z6" s="452"/>
      <c r="AA6" s="452"/>
      <c r="AB6" s="320" t="s">
        <v>159</v>
      </c>
      <c r="AC6" s="320" t="s">
        <v>159</v>
      </c>
      <c r="AD6" s="321" t="s">
        <v>159</v>
      </c>
      <c r="AE6" s="452" t="s">
        <v>13</v>
      </c>
      <c r="AF6" s="452"/>
      <c r="AG6" s="452"/>
      <c r="AH6" s="320" t="s">
        <v>159</v>
      </c>
      <c r="AI6" s="452" t="s">
        <v>19</v>
      </c>
      <c r="AJ6" s="452"/>
      <c r="AK6" s="452"/>
      <c r="AL6" s="320" t="s">
        <v>159</v>
      </c>
      <c r="AM6" s="452" t="s">
        <v>179</v>
      </c>
      <c r="AN6" s="452"/>
      <c r="AO6" s="452"/>
      <c r="AP6" s="321" t="s">
        <v>159</v>
      </c>
      <c r="AQ6" s="452" t="s">
        <v>180</v>
      </c>
      <c r="AR6" s="452"/>
      <c r="AS6" s="452"/>
      <c r="AT6" s="321" t="s">
        <v>159</v>
      </c>
      <c r="AU6" s="452" t="s">
        <v>181</v>
      </c>
      <c r="AV6" s="452"/>
      <c r="AW6" s="452"/>
      <c r="AX6" s="321" t="s">
        <v>159</v>
      </c>
      <c r="AY6" s="452" t="s">
        <v>24</v>
      </c>
      <c r="AZ6" s="452"/>
      <c r="BA6" s="452"/>
      <c r="BB6" s="320" t="s">
        <v>159</v>
      </c>
      <c r="BC6" s="452" t="s">
        <v>182</v>
      </c>
      <c r="BD6" s="452"/>
      <c r="BE6" s="452"/>
      <c r="BF6" s="321" t="s">
        <v>159</v>
      </c>
      <c r="BG6" s="452" t="s">
        <v>183</v>
      </c>
      <c r="BH6" s="452"/>
      <c r="BI6" s="452"/>
      <c r="BJ6" s="320" t="s">
        <v>159</v>
      </c>
      <c r="BK6" s="452" t="s">
        <v>184</v>
      </c>
      <c r="BL6" s="452"/>
      <c r="BM6" s="452"/>
      <c r="BN6" s="321" t="s">
        <v>159</v>
      </c>
      <c r="BO6" s="452" t="s">
        <v>211</v>
      </c>
      <c r="BP6" s="452"/>
      <c r="BQ6" s="452"/>
      <c r="BR6" s="320" t="s">
        <v>159</v>
      </c>
      <c r="BS6" s="452" t="s">
        <v>185</v>
      </c>
      <c r="BT6" s="452"/>
      <c r="BU6" s="452"/>
      <c r="BV6" s="320" t="s">
        <v>159</v>
      </c>
      <c r="BW6" s="452" t="s">
        <v>186</v>
      </c>
      <c r="BX6" s="452"/>
      <c r="BY6" s="452"/>
      <c r="BZ6" s="321" t="s">
        <v>159</v>
      </c>
      <c r="CA6" s="451" t="s">
        <v>44</v>
      </c>
      <c r="CB6" s="451"/>
      <c r="CC6" s="451"/>
      <c r="CD6" s="320" t="s">
        <v>159</v>
      </c>
      <c r="CE6" s="452" t="s">
        <v>45</v>
      </c>
      <c r="CF6" s="452"/>
      <c r="CG6" s="452"/>
      <c r="CH6" s="320" t="s">
        <v>159</v>
      </c>
      <c r="CI6" s="452" t="s">
        <v>187</v>
      </c>
      <c r="CJ6" s="452"/>
      <c r="CK6" s="452"/>
      <c r="CL6" s="320" t="s">
        <v>159</v>
      </c>
      <c r="CM6" s="452" t="s">
        <v>188</v>
      </c>
      <c r="CN6" s="452"/>
      <c r="CO6" s="452"/>
      <c r="CP6" s="320" t="s">
        <v>159</v>
      </c>
      <c r="CQ6" s="452" t="s">
        <v>100</v>
      </c>
      <c r="CR6" s="452"/>
      <c r="CS6" s="452"/>
      <c r="CT6" s="320" t="s">
        <v>159</v>
      </c>
    </row>
    <row r="7" spans="1:98" s="167" customFormat="1" ht="21.75" customHeight="1">
      <c r="A7" s="244"/>
      <c r="B7" s="171"/>
      <c r="C7" s="244"/>
      <c r="D7" s="244"/>
      <c r="E7" s="265" t="s">
        <v>88</v>
      </c>
      <c r="F7" s="266" t="s">
        <v>74</v>
      </c>
      <c r="G7" s="267" t="s">
        <v>58</v>
      </c>
      <c r="H7" s="267" t="s">
        <v>75</v>
      </c>
      <c r="I7" s="267" t="s">
        <v>59</v>
      </c>
      <c r="J7" s="268"/>
      <c r="K7" s="268"/>
      <c r="L7" s="268"/>
      <c r="M7" s="267" t="s">
        <v>61</v>
      </c>
      <c r="N7" s="267" t="s">
        <v>76</v>
      </c>
      <c r="O7" s="267" t="s">
        <v>60</v>
      </c>
      <c r="P7" s="268"/>
      <c r="Q7" s="268"/>
      <c r="R7" s="267" t="s">
        <v>189</v>
      </c>
      <c r="S7" s="267" t="s">
        <v>190</v>
      </c>
      <c r="T7" s="269" t="s">
        <v>191</v>
      </c>
      <c r="U7" s="267" t="s">
        <v>62</v>
      </c>
      <c r="V7" s="267" t="s">
        <v>77</v>
      </c>
      <c r="W7" s="269" t="s">
        <v>63</v>
      </c>
      <c r="X7" s="268"/>
      <c r="Y7" s="270" t="s">
        <v>192</v>
      </c>
      <c r="Z7" s="267" t="s">
        <v>193</v>
      </c>
      <c r="AA7" s="271" t="s">
        <v>194</v>
      </c>
      <c r="AB7" s="268"/>
      <c r="AC7" s="268"/>
      <c r="AD7" s="272"/>
      <c r="AE7" s="270" t="s">
        <v>195</v>
      </c>
      <c r="AF7" s="267" t="s">
        <v>196</v>
      </c>
      <c r="AG7" s="267" t="s">
        <v>197</v>
      </c>
      <c r="AH7" s="268"/>
      <c r="AI7" s="270" t="s">
        <v>198</v>
      </c>
      <c r="AJ7" s="267" t="s">
        <v>199</v>
      </c>
      <c r="AK7" s="267" t="s">
        <v>200</v>
      </c>
      <c r="AL7" s="268"/>
      <c r="AM7" s="267" t="s">
        <v>64</v>
      </c>
      <c r="AN7" s="267" t="s">
        <v>78</v>
      </c>
      <c r="AO7" s="267" t="s">
        <v>65</v>
      </c>
      <c r="AP7" s="272"/>
      <c r="AQ7" s="267" t="s">
        <v>66</v>
      </c>
      <c r="AR7" s="267" t="s">
        <v>79</v>
      </c>
      <c r="AS7" s="267" t="s">
        <v>67</v>
      </c>
      <c r="AT7" s="272"/>
      <c r="AU7" s="267" t="s">
        <v>201</v>
      </c>
      <c r="AV7" s="267" t="s">
        <v>202</v>
      </c>
      <c r="AW7" s="267" t="s">
        <v>203</v>
      </c>
      <c r="AX7" s="272"/>
      <c r="AY7" s="270" t="s">
        <v>204</v>
      </c>
      <c r="AZ7" s="267" t="s">
        <v>205</v>
      </c>
      <c r="BA7" s="267" t="s">
        <v>206</v>
      </c>
      <c r="BB7" s="268"/>
      <c r="BC7" s="267" t="s">
        <v>207</v>
      </c>
      <c r="BD7" s="267" t="s">
        <v>208</v>
      </c>
      <c r="BE7" s="267" t="s">
        <v>209</v>
      </c>
      <c r="BF7" s="272"/>
      <c r="BG7" s="270" t="s">
        <v>101</v>
      </c>
      <c r="BH7" s="267" t="s">
        <v>102</v>
      </c>
      <c r="BI7" s="267" t="s">
        <v>103</v>
      </c>
      <c r="BJ7" s="268"/>
      <c r="BK7" s="267" t="s">
        <v>104</v>
      </c>
      <c r="BL7" s="267" t="s">
        <v>105</v>
      </c>
      <c r="BM7" s="267" t="s">
        <v>106</v>
      </c>
      <c r="BN7" s="272"/>
      <c r="BO7" s="270" t="s">
        <v>107</v>
      </c>
      <c r="BP7" s="267" t="s">
        <v>108</v>
      </c>
      <c r="BQ7" s="267" t="s">
        <v>109</v>
      </c>
      <c r="BR7" s="268"/>
      <c r="BS7" s="267" t="s">
        <v>110</v>
      </c>
      <c r="BT7" s="267" t="s">
        <v>111</v>
      </c>
      <c r="BU7" s="267" t="s">
        <v>112</v>
      </c>
      <c r="BV7" s="268"/>
      <c r="BW7" s="267" t="s">
        <v>113</v>
      </c>
      <c r="BX7" s="270" t="s">
        <v>114</v>
      </c>
      <c r="BY7" s="270" t="s">
        <v>115</v>
      </c>
      <c r="BZ7" s="272"/>
      <c r="CA7" s="270" t="s">
        <v>116</v>
      </c>
      <c r="CB7" s="267" t="s">
        <v>117</v>
      </c>
      <c r="CC7" s="267" t="s">
        <v>118</v>
      </c>
      <c r="CD7" s="268"/>
      <c r="CE7" s="270" t="s">
        <v>119</v>
      </c>
      <c r="CF7" s="267" t="s">
        <v>120</v>
      </c>
      <c r="CG7" s="267" t="s">
        <v>121</v>
      </c>
      <c r="CH7" s="268"/>
      <c r="CI7" s="270" t="s">
        <v>122</v>
      </c>
      <c r="CJ7" s="267" t="s">
        <v>123</v>
      </c>
      <c r="CK7" s="267" t="s">
        <v>124</v>
      </c>
      <c r="CL7" s="268"/>
      <c r="CM7" s="270" t="s">
        <v>125</v>
      </c>
      <c r="CN7" s="267" t="s">
        <v>126</v>
      </c>
      <c r="CO7" s="267" t="s">
        <v>127</v>
      </c>
      <c r="CP7" s="268"/>
      <c r="CQ7" s="270" t="s">
        <v>128</v>
      </c>
      <c r="CR7" s="267" t="s">
        <v>129</v>
      </c>
      <c r="CS7" s="269" t="s">
        <v>130</v>
      </c>
      <c r="CT7" s="268"/>
    </row>
    <row r="8" spans="1:98" s="170" customFormat="1" ht="14.25" customHeight="1">
      <c r="A8" s="322"/>
      <c r="B8" s="323"/>
      <c r="C8" s="324"/>
      <c r="D8" s="403">
        <f>H8+N8+S8+V8+Z8+AF8+AJ8+AN8+AR8+AV8+AZ8+BD8+BH8+BL8+BP8+BT8+BX8+CB8+CF8+CJ8+CN8+CR8</f>
        <v>1.0000000000000002</v>
      </c>
      <c r="F8" s="157">
        <v>0.7</v>
      </c>
      <c r="G8" s="56"/>
      <c r="H8" s="168">
        <v>0.05</v>
      </c>
      <c r="I8" s="56"/>
      <c r="J8" s="169"/>
      <c r="K8" s="169"/>
      <c r="L8" s="169"/>
      <c r="M8" s="56"/>
      <c r="N8" s="168">
        <v>0.05</v>
      </c>
      <c r="O8" s="56"/>
      <c r="P8" s="169"/>
      <c r="Q8" s="169"/>
      <c r="R8" s="56"/>
      <c r="S8" s="168">
        <v>0.05</v>
      </c>
      <c r="T8" s="56"/>
      <c r="U8" s="257"/>
      <c r="V8" s="257">
        <v>0.05</v>
      </c>
      <c r="W8" s="325"/>
      <c r="X8" s="258"/>
      <c r="Y8" s="56"/>
      <c r="Z8" s="168">
        <v>0.05</v>
      </c>
      <c r="AA8" s="259"/>
      <c r="AB8" s="169"/>
      <c r="AC8" s="169"/>
      <c r="AD8" s="260"/>
      <c r="AE8" s="56"/>
      <c r="AF8" s="168">
        <v>0.05</v>
      </c>
      <c r="AG8" s="56"/>
      <c r="AH8" s="169"/>
      <c r="AI8" s="56"/>
      <c r="AJ8" s="168">
        <v>0.05</v>
      </c>
      <c r="AK8" s="56"/>
      <c r="AL8" s="169"/>
      <c r="AM8" s="56"/>
      <c r="AN8" s="168">
        <v>0.05</v>
      </c>
      <c r="AO8" s="56"/>
      <c r="AP8" s="260"/>
      <c r="AQ8" s="56"/>
      <c r="AR8" s="168">
        <v>0.05</v>
      </c>
      <c r="AS8" s="56"/>
      <c r="AT8" s="260"/>
      <c r="AU8" s="56"/>
      <c r="AV8" s="168">
        <v>0.05</v>
      </c>
      <c r="AW8" s="56"/>
      <c r="AX8" s="260"/>
      <c r="AY8" s="56"/>
      <c r="AZ8" s="168">
        <v>0.05</v>
      </c>
      <c r="BA8" s="56"/>
      <c r="BB8" s="169"/>
      <c r="BC8" s="56"/>
      <c r="BD8" s="168">
        <v>0.05</v>
      </c>
      <c r="BE8" s="56"/>
      <c r="BF8" s="260"/>
      <c r="BG8" s="56"/>
      <c r="BH8" s="168">
        <v>0.05</v>
      </c>
      <c r="BI8" s="256"/>
      <c r="BJ8" s="169"/>
      <c r="BK8" s="56"/>
      <c r="BL8" s="168">
        <v>0.04</v>
      </c>
      <c r="BM8" s="56"/>
      <c r="BN8" s="260"/>
      <c r="BO8" s="56"/>
      <c r="BP8" s="168">
        <v>0.04</v>
      </c>
      <c r="BQ8" s="56"/>
      <c r="BR8" s="169"/>
      <c r="BS8" s="56"/>
      <c r="BT8" s="168">
        <v>0.04</v>
      </c>
      <c r="BU8" s="56"/>
      <c r="BV8" s="169"/>
      <c r="BW8" s="56"/>
      <c r="BX8" s="168">
        <v>0.04</v>
      </c>
      <c r="BY8" s="259"/>
      <c r="BZ8" s="260"/>
      <c r="CA8" s="56"/>
      <c r="CB8" s="261">
        <v>0.04</v>
      </c>
      <c r="CC8" s="259"/>
      <c r="CD8" s="169"/>
      <c r="CE8" s="259"/>
      <c r="CF8" s="261">
        <v>0.04</v>
      </c>
      <c r="CG8" s="259"/>
      <c r="CH8" s="169"/>
      <c r="CI8" s="259"/>
      <c r="CJ8" s="261">
        <v>0.04</v>
      </c>
      <c r="CK8" s="259"/>
      <c r="CL8" s="169"/>
      <c r="CM8" s="259"/>
      <c r="CN8" s="261">
        <v>0.04</v>
      </c>
      <c r="CO8" s="56"/>
      <c r="CP8" s="169"/>
      <c r="CQ8" s="168"/>
      <c r="CR8" s="168">
        <v>0.03</v>
      </c>
      <c r="CS8" s="256"/>
      <c r="CT8" s="169"/>
    </row>
    <row r="9" spans="1:98" ht="22.5" hidden="1" customHeight="1">
      <c r="A9" s="40">
        <v>1</v>
      </c>
      <c r="B9" s="171" t="s">
        <v>7</v>
      </c>
      <c r="C9" s="172" t="s">
        <v>1</v>
      </c>
      <c r="D9" s="403">
        <f t="shared" ref="D9:D12" si="0">H9+N9+S9+V9+Z9+AF9+AJ9+AN9+AR9+AV9+AZ9+BD9+BH9+BL9+BP9+BT9+BX9+CB9+CF9+CJ9+CN9+CR9</f>
        <v>1.0000000000000002</v>
      </c>
      <c r="E9" s="262" t="e">
        <v>#REF!</v>
      </c>
      <c r="F9" s="158" t="e">
        <v>#REF!</v>
      </c>
      <c r="G9" s="53">
        <v>4</v>
      </c>
      <c r="H9" s="168">
        <v>0.05</v>
      </c>
      <c r="I9" s="53" t="e">
        <v>#REF!</v>
      </c>
      <c r="J9" s="153"/>
      <c r="K9" s="153"/>
      <c r="L9" s="153"/>
      <c r="M9" s="53" t="s">
        <v>46</v>
      </c>
      <c r="N9" s="168">
        <v>0.05</v>
      </c>
      <c r="O9" s="53"/>
      <c r="P9" s="153"/>
      <c r="Q9" s="153"/>
      <c r="R9" s="53" t="s">
        <v>46</v>
      </c>
      <c r="S9" s="168">
        <v>0.05</v>
      </c>
      <c r="T9" s="53"/>
      <c r="U9" s="111">
        <v>0</v>
      </c>
      <c r="V9" s="257">
        <v>0.05</v>
      </c>
      <c r="W9" s="116" t="e">
        <v>#REF!</v>
      </c>
      <c r="X9" s="193"/>
      <c r="Y9" s="53" t="s">
        <v>46</v>
      </c>
      <c r="Z9" s="168">
        <v>0.05</v>
      </c>
      <c r="AA9" s="55"/>
      <c r="AB9" s="153"/>
      <c r="AC9" s="153"/>
      <c r="AD9" s="173"/>
      <c r="AE9" s="263">
        <v>0</v>
      </c>
      <c r="AF9" s="168">
        <v>0.05</v>
      </c>
      <c r="AG9" s="263">
        <v>0</v>
      </c>
      <c r="AH9" s="264"/>
      <c r="AI9" s="263"/>
      <c r="AJ9" s="168">
        <v>0.05</v>
      </c>
      <c r="AK9" s="263">
        <v>0</v>
      </c>
      <c r="AL9" s="264"/>
      <c r="AM9" s="263" t="s">
        <v>46</v>
      </c>
      <c r="AN9" s="168">
        <v>0.05</v>
      </c>
      <c r="AO9" s="53"/>
      <c r="AP9" s="173"/>
      <c r="AQ9" s="53" t="s">
        <v>46</v>
      </c>
      <c r="AR9" s="168">
        <v>0.05</v>
      </c>
      <c r="AS9" s="53"/>
      <c r="AT9" s="173"/>
      <c r="AU9" s="53" t="s">
        <v>46</v>
      </c>
      <c r="AV9" s="168">
        <v>0.05</v>
      </c>
      <c r="AW9" s="53"/>
      <c r="AX9" s="173"/>
      <c r="AY9" s="53">
        <v>5</v>
      </c>
      <c r="AZ9" s="168">
        <v>0.05</v>
      </c>
      <c r="BA9" s="53">
        <v>0.3294117647058824</v>
      </c>
      <c r="BB9" s="153"/>
      <c r="BC9" s="53" t="s">
        <v>46</v>
      </c>
      <c r="BD9" s="168">
        <v>0.05</v>
      </c>
      <c r="BE9" s="53"/>
      <c r="BF9" s="173"/>
      <c r="BG9" s="53">
        <v>4</v>
      </c>
      <c r="BH9" s="168">
        <v>0.05</v>
      </c>
      <c r="BI9" s="54">
        <v>0.1976470588235294</v>
      </c>
      <c r="BJ9" s="153"/>
      <c r="BK9" s="53" t="s">
        <v>46</v>
      </c>
      <c r="BL9" s="168">
        <v>0.04</v>
      </c>
      <c r="BM9" s="53"/>
      <c r="BN9" s="173"/>
      <c r="BO9" s="53" t="s">
        <v>46</v>
      </c>
      <c r="BP9" s="168">
        <v>0.04</v>
      </c>
      <c r="BQ9" s="53"/>
      <c r="BR9" s="153"/>
      <c r="BS9" s="53" t="s">
        <v>46</v>
      </c>
      <c r="BT9" s="168">
        <v>0.04</v>
      </c>
      <c r="BU9" s="53"/>
      <c r="BV9" s="153"/>
      <c r="BW9" s="53" t="s">
        <v>46</v>
      </c>
      <c r="BX9" s="168">
        <v>0.04</v>
      </c>
      <c r="BY9" s="55"/>
      <c r="BZ9" s="173"/>
      <c r="CA9" s="53" t="s">
        <v>46</v>
      </c>
      <c r="CB9" s="261">
        <v>0.04</v>
      </c>
      <c r="CC9" s="53"/>
      <c r="CD9" s="153"/>
      <c r="CE9" s="53" t="s">
        <v>46</v>
      </c>
      <c r="CF9" s="261">
        <v>0.04</v>
      </c>
      <c r="CG9" s="53"/>
      <c r="CH9" s="153"/>
      <c r="CI9" s="53" t="s">
        <v>46</v>
      </c>
      <c r="CJ9" s="261">
        <v>0.04</v>
      </c>
      <c r="CK9" s="53"/>
      <c r="CL9" s="153"/>
      <c r="CM9" s="53" t="s">
        <v>46</v>
      </c>
      <c r="CN9" s="261">
        <v>0.04</v>
      </c>
      <c r="CO9" s="53"/>
      <c r="CP9" s="153"/>
      <c r="CQ9" s="35"/>
      <c r="CR9" s="168">
        <v>0.03</v>
      </c>
      <c r="CS9" s="54"/>
      <c r="CT9" s="153"/>
    </row>
    <row r="10" spans="1:98" s="36" customFormat="1" ht="18.75">
      <c r="A10" s="49">
        <v>1</v>
      </c>
      <c r="B10" s="15" t="s">
        <v>164</v>
      </c>
      <c r="C10" s="112" t="s">
        <v>1</v>
      </c>
      <c r="D10" s="403">
        <f t="shared" si="0"/>
        <v>0.99999999999999989</v>
      </c>
      <c r="E10" s="187">
        <f>(I10+O10+T10+W10+AA10+AG10+AK10+AO10+AS10+AW10+BA10+BE10+BI10+BM10+BQ10+BU10+BY10+CC10+CG10+CK10+CO10+CS10)*F10</f>
        <v>2.9750000000000005</v>
      </c>
      <c r="F10" s="157">
        <v>0.7</v>
      </c>
      <c r="G10" s="35">
        <v>5</v>
      </c>
      <c r="H10" s="168">
        <v>0.15</v>
      </c>
      <c r="I10" s="35">
        <f>G10*H10</f>
        <v>0.75</v>
      </c>
      <c r="J10" s="173">
        <v>-7.8066914498141293E-2</v>
      </c>
      <c r="K10" s="173">
        <v>-0.12982456140350873</v>
      </c>
      <c r="L10" s="153">
        <v>-6.7669172932330768E-2</v>
      </c>
      <c r="M10" s="111">
        <v>4</v>
      </c>
      <c r="N10" s="168">
        <v>0.15</v>
      </c>
      <c r="O10" s="78">
        <f>M10*N10</f>
        <v>0.6</v>
      </c>
      <c r="P10" s="173"/>
      <c r="Q10" s="173">
        <v>-0.32608695652173902</v>
      </c>
      <c r="R10" s="111" t="s">
        <v>46</v>
      </c>
      <c r="S10" s="168"/>
      <c r="T10" s="78">
        <v>0</v>
      </c>
      <c r="U10" s="111">
        <v>5</v>
      </c>
      <c r="V10" s="257">
        <v>0.15</v>
      </c>
      <c r="W10" s="116">
        <f>U10*V10</f>
        <v>0.75</v>
      </c>
      <c r="X10" s="193">
        <v>0.31914893617021289</v>
      </c>
      <c r="Y10" s="111">
        <v>5</v>
      </c>
      <c r="Z10" s="168">
        <v>0.15</v>
      </c>
      <c r="AA10" s="149">
        <f>Y10*Z10</f>
        <v>0.75</v>
      </c>
      <c r="AB10" s="173">
        <v>0.20622568093385207</v>
      </c>
      <c r="AC10" s="173"/>
      <c r="AD10" s="173"/>
      <c r="AE10" s="35">
        <v>2</v>
      </c>
      <c r="AF10" s="168">
        <v>0.1</v>
      </c>
      <c r="AG10" s="78">
        <f>AE10*AF10</f>
        <v>0.2</v>
      </c>
      <c r="AH10" s="173">
        <v>-1</v>
      </c>
      <c r="AI10" s="35">
        <v>5</v>
      </c>
      <c r="AJ10" s="168">
        <v>0.1</v>
      </c>
      <c r="AK10" s="78">
        <f>AI10*AJ10</f>
        <v>0.5</v>
      </c>
      <c r="AL10" s="173">
        <v>-0.3007518796992481</v>
      </c>
      <c r="AM10" s="35" t="s">
        <v>46</v>
      </c>
      <c r="AN10" s="168"/>
      <c r="AO10" s="53"/>
      <c r="AP10" s="173"/>
      <c r="AQ10" s="35" t="s">
        <v>46</v>
      </c>
      <c r="AR10" s="168"/>
      <c r="AS10" s="53"/>
      <c r="AT10" s="173"/>
      <c r="AU10" s="35" t="s">
        <v>46</v>
      </c>
      <c r="AV10" s="168"/>
      <c r="AW10" s="53"/>
      <c r="AX10" s="173"/>
      <c r="AY10" s="35">
        <v>5</v>
      </c>
      <c r="AZ10" s="168">
        <v>0.1</v>
      </c>
      <c r="BA10" s="78">
        <f>AY10*AZ10</f>
        <v>0.5</v>
      </c>
      <c r="BB10" s="173">
        <v>0</v>
      </c>
      <c r="BC10" s="35" t="s">
        <v>46</v>
      </c>
      <c r="BD10" s="168"/>
      <c r="BE10" s="53"/>
      <c r="BF10" s="173"/>
      <c r="BG10" s="35">
        <v>2</v>
      </c>
      <c r="BH10" s="168">
        <v>0.1</v>
      </c>
      <c r="BI10" s="78">
        <f>BG10*BH10</f>
        <v>0.2</v>
      </c>
      <c r="BJ10" s="173">
        <v>0.11913357400722013</v>
      </c>
      <c r="BK10" s="35" t="s">
        <v>46</v>
      </c>
      <c r="BL10" s="168"/>
      <c r="BM10" s="53"/>
      <c r="BN10" s="173"/>
      <c r="BO10" s="35" t="s">
        <v>46</v>
      </c>
      <c r="BP10" s="168"/>
      <c r="BQ10" s="78"/>
      <c r="BR10" s="173">
        <v>0</v>
      </c>
      <c r="BS10" s="35" t="s">
        <v>46</v>
      </c>
      <c r="BT10" s="168"/>
      <c r="BU10" s="35"/>
      <c r="BV10" s="173"/>
      <c r="BW10" s="35" t="s">
        <v>46</v>
      </c>
      <c r="BX10" s="168"/>
      <c r="BY10" s="149"/>
      <c r="BZ10" s="173"/>
      <c r="CA10" s="35" t="s">
        <v>46</v>
      </c>
      <c r="CB10" s="261"/>
      <c r="CC10" s="35"/>
      <c r="CD10" s="173"/>
      <c r="CE10" s="35" t="s">
        <v>46</v>
      </c>
      <c r="CF10" s="261"/>
      <c r="CG10" s="35"/>
      <c r="CH10" s="173"/>
      <c r="CI10" s="35" t="s">
        <v>46</v>
      </c>
      <c r="CJ10" s="261"/>
      <c r="CK10" s="35"/>
      <c r="CL10" s="173"/>
      <c r="CM10" s="35" t="s">
        <v>46</v>
      </c>
      <c r="CN10" s="261"/>
      <c r="CO10" s="35"/>
      <c r="CP10" s="173"/>
      <c r="CQ10" s="35" t="s">
        <v>46</v>
      </c>
      <c r="CR10" s="168"/>
      <c r="CS10" s="78"/>
      <c r="CT10" s="173" t="e">
        <f>CQ10/#REF!-1</f>
        <v>#VALUE!</v>
      </c>
    </row>
    <row r="11" spans="1:98" ht="37.5">
      <c r="A11" s="40">
        <v>2</v>
      </c>
      <c r="B11" s="41" t="s">
        <v>165</v>
      </c>
      <c r="C11" s="112" t="s">
        <v>166</v>
      </c>
      <c r="D11" s="403">
        <f t="shared" si="0"/>
        <v>1.0000000000000004</v>
      </c>
      <c r="E11" s="187">
        <f t="shared" ref="E11:E14" si="1">(I11+O11+T11+W11+AA11+AG11+AK11+AO11+AS11+AW11+BA11+BE11+BI11+BM11+BQ11+BU11+BY11+CC11+CG11+CK11+CO11+CS11)*F11</f>
        <v>1.9040000000000004</v>
      </c>
      <c r="F11" s="157">
        <v>0.7</v>
      </c>
      <c r="G11" s="35">
        <v>3</v>
      </c>
      <c r="H11" s="168">
        <v>0.1</v>
      </c>
      <c r="I11" s="35">
        <f t="shared" ref="I11:I14" si="2">G11*H11</f>
        <v>0.30000000000000004</v>
      </c>
      <c r="J11" s="173">
        <v>-7.8066914498141293E-2</v>
      </c>
      <c r="K11" s="173">
        <v>-0.12982456140350873</v>
      </c>
      <c r="L11" s="153">
        <v>-6.7669172932330768E-2</v>
      </c>
      <c r="M11" s="111">
        <v>0</v>
      </c>
      <c r="N11" s="168">
        <v>0.1</v>
      </c>
      <c r="O11" s="78">
        <f t="shared" ref="O11:O14" si="3">M11*N11</f>
        <v>0</v>
      </c>
      <c r="P11" s="173"/>
      <c r="Q11" s="173">
        <v>0.12318840579710155</v>
      </c>
      <c r="R11" s="111" t="s">
        <v>46</v>
      </c>
      <c r="S11" s="168"/>
      <c r="T11" s="78">
        <v>0</v>
      </c>
      <c r="U11" s="111">
        <v>5</v>
      </c>
      <c r="V11" s="257">
        <v>0.1</v>
      </c>
      <c r="W11" s="116">
        <f t="shared" ref="W11:W14" si="4">U11*V11</f>
        <v>0.5</v>
      </c>
      <c r="X11" s="193">
        <v>0.31914893617021289</v>
      </c>
      <c r="Y11" s="111">
        <v>5</v>
      </c>
      <c r="Z11" s="168">
        <v>0.1</v>
      </c>
      <c r="AA11" s="149">
        <f t="shared" ref="AA11:AA14" si="5">Y11*Z11</f>
        <v>0.5</v>
      </c>
      <c r="AB11" s="173">
        <v>-0.27626459143968873</v>
      </c>
      <c r="AC11" s="173"/>
      <c r="AD11" s="173"/>
      <c r="AE11" s="35">
        <v>0</v>
      </c>
      <c r="AF11" s="168">
        <v>0.05</v>
      </c>
      <c r="AG11" s="78">
        <f>AE11*AF11</f>
        <v>0</v>
      </c>
      <c r="AH11" s="173">
        <v>-1</v>
      </c>
      <c r="AI11" s="35">
        <v>3</v>
      </c>
      <c r="AJ11" s="168">
        <v>0.05</v>
      </c>
      <c r="AK11" s="78">
        <f t="shared" ref="AK11:AK14" si="6">AI11*AJ11</f>
        <v>0.15000000000000002</v>
      </c>
      <c r="AL11" s="173">
        <v>-1</v>
      </c>
      <c r="AM11" s="35">
        <v>0</v>
      </c>
      <c r="AN11" s="168">
        <v>7.0000000000000007E-2</v>
      </c>
      <c r="AO11" s="78">
        <v>0</v>
      </c>
      <c r="AP11" s="173">
        <v>0.23076923076923084</v>
      </c>
      <c r="AQ11" s="35">
        <v>0</v>
      </c>
      <c r="AR11" s="168">
        <v>7.0000000000000007E-2</v>
      </c>
      <c r="AS11" s="53">
        <f>AQ11*AR11</f>
        <v>0</v>
      </c>
      <c r="AT11" s="173"/>
      <c r="AU11" s="35">
        <v>5</v>
      </c>
      <c r="AV11" s="168">
        <v>0.05</v>
      </c>
      <c r="AW11" s="78">
        <v>0.25</v>
      </c>
      <c r="AX11" s="173">
        <v>0.18181818181818188</v>
      </c>
      <c r="AY11" s="35">
        <v>5</v>
      </c>
      <c r="AZ11" s="168">
        <v>0.05</v>
      </c>
      <c r="BA11" s="78">
        <f t="shared" ref="BA11:BA14" si="7">AY11*AZ11</f>
        <v>0.25</v>
      </c>
      <c r="BB11" s="173">
        <v>0</v>
      </c>
      <c r="BC11" s="35" t="s">
        <v>46</v>
      </c>
      <c r="BD11" s="168"/>
      <c r="BE11" s="53"/>
      <c r="BF11" s="173"/>
      <c r="BG11" s="35">
        <v>0</v>
      </c>
      <c r="BH11" s="168">
        <v>0.05</v>
      </c>
      <c r="BI11" s="78">
        <f t="shared" ref="BI11:BI14" si="8">BG11*BH11</f>
        <v>0</v>
      </c>
      <c r="BJ11" s="173">
        <v>0.11913357400722013</v>
      </c>
      <c r="BK11" s="53">
        <v>0</v>
      </c>
      <c r="BL11" s="168">
        <v>0.05</v>
      </c>
      <c r="BM11" s="35">
        <f>-BK11*BL11</f>
        <v>0</v>
      </c>
      <c r="BN11" s="173">
        <v>3.2258064516129004E-2</v>
      </c>
      <c r="BO11" s="35">
        <v>5</v>
      </c>
      <c r="BP11" s="168">
        <v>0.05</v>
      </c>
      <c r="BQ11" s="78">
        <f>BO11*BP11</f>
        <v>0.25</v>
      </c>
      <c r="BR11" s="173">
        <v>0</v>
      </c>
      <c r="BS11" s="35">
        <v>5</v>
      </c>
      <c r="BT11" s="168">
        <v>0.04</v>
      </c>
      <c r="BU11" s="35">
        <f>BS11*BT11</f>
        <v>0.2</v>
      </c>
      <c r="BV11" s="173"/>
      <c r="BW11" s="35">
        <v>5</v>
      </c>
      <c r="BX11" s="168">
        <v>0.04</v>
      </c>
      <c r="BY11" s="149">
        <f>BW11*BX11</f>
        <v>0.2</v>
      </c>
      <c r="BZ11" s="173">
        <v>0.15942028985507251</v>
      </c>
      <c r="CA11" s="35" t="s">
        <v>46</v>
      </c>
      <c r="CB11" s="261"/>
      <c r="CC11" s="53"/>
      <c r="CD11" s="173"/>
      <c r="CE11" s="35" t="s">
        <v>46</v>
      </c>
      <c r="CF11" s="261"/>
      <c r="CG11" s="35"/>
      <c r="CH11" s="173"/>
      <c r="CI11" s="35" t="s">
        <v>46</v>
      </c>
      <c r="CJ11" s="261"/>
      <c r="CK11" s="35"/>
      <c r="CL11" s="173"/>
      <c r="CM11" s="35" t="s">
        <v>46</v>
      </c>
      <c r="CN11" s="261"/>
      <c r="CO11" s="53"/>
      <c r="CP11" s="173"/>
      <c r="CQ11" s="35">
        <v>4</v>
      </c>
      <c r="CR11" s="168">
        <v>0.03</v>
      </c>
      <c r="CS11" s="78">
        <f>CQ11*CR11</f>
        <v>0.12</v>
      </c>
      <c r="CT11" s="173" t="e">
        <f>CQ11/#REF!-1</f>
        <v>#REF!</v>
      </c>
    </row>
    <row r="12" spans="1:98" s="36" customFormat="1" ht="75">
      <c r="A12" s="49">
        <v>3</v>
      </c>
      <c r="B12" s="16" t="s">
        <v>167</v>
      </c>
      <c r="C12" s="112" t="s">
        <v>173</v>
      </c>
      <c r="D12" s="403">
        <f t="shared" si="0"/>
        <v>1.0000000000000002</v>
      </c>
      <c r="E12" s="187">
        <f t="shared" si="1"/>
        <v>2.569</v>
      </c>
      <c r="F12" s="157">
        <v>0.7</v>
      </c>
      <c r="G12" s="35">
        <v>4</v>
      </c>
      <c r="H12" s="168">
        <v>0.15</v>
      </c>
      <c r="I12" s="35">
        <f t="shared" si="2"/>
        <v>0.6</v>
      </c>
      <c r="J12" s="173">
        <v>-7.8066914498141293E-2</v>
      </c>
      <c r="K12" s="173">
        <v>8.7719298245614086E-2</v>
      </c>
      <c r="L12" s="153">
        <v>-6.7669172932330768E-2</v>
      </c>
      <c r="M12" s="111">
        <v>3</v>
      </c>
      <c r="N12" s="168">
        <v>0.15</v>
      </c>
      <c r="O12" s="78">
        <f t="shared" si="3"/>
        <v>0.44999999999999996</v>
      </c>
      <c r="P12" s="173"/>
      <c r="Q12" s="173">
        <v>0.12318840579710155</v>
      </c>
      <c r="R12" s="111" t="s">
        <v>46</v>
      </c>
      <c r="S12" s="168"/>
      <c r="T12" s="78">
        <v>0</v>
      </c>
      <c r="U12" s="111">
        <v>5</v>
      </c>
      <c r="V12" s="257">
        <v>0.15</v>
      </c>
      <c r="W12" s="116">
        <f t="shared" si="4"/>
        <v>0.75</v>
      </c>
      <c r="X12" s="193">
        <v>-1</v>
      </c>
      <c r="Y12" s="111">
        <v>5</v>
      </c>
      <c r="Z12" s="168">
        <v>0.15</v>
      </c>
      <c r="AA12" s="149">
        <f t="shared" si="5"/>
        <v>0.75</v>
      </c>
      <c r="AB12" s="173">
        <v>-1</v>
      </c>
      <c r="AC12" s="173"/>
      <c r="AD12" s="173"/>
      <c r="AE12" s="35">
        <v>0</v>
      </c>
      <c r="AF12" s="168">
        <v>0.05</v>
      </c>
      <c r="AG12" s="78">
        <f t="shared" ref="AG12:AG14" si="9">AE12*AF12</f>
        <v>0</v>
      </c>
      <c r="AH12" s="173">
        <v>-0.36734693877551017</v>
      </c>
      <c r="AI12" s="35">
        <v>3</v>
      </c>
      <c r="AJ12" s="168">
        <v>0.05</v>
      </c>
      <c r="AK12" s="78">
        <f t="shared" si="6"/>
        <v>0.15000000000000002</v>
      </c>
      <c r="AL12" s="173">
        <v>0.16541353383458657</v>
      </c>
      <c r="AM12" s="35" t="s">
        <v>46</v>
      </c>
      <c r="AN12" s="168"/>
      <c r="AO12" s="54"/>
      <c r="AP12" s="173"/>
      <c r="AQ12" s="35" t="s">
        <v>46</v>
      </c>
      <c r="AR12" s="168">
        <v>0.05</v>
      </c>
      <c r="AS12" s="35"/>
      <c r="AT12" s="173"/>
      <c r="AU12" s="35" t="s">
        <v>46</v>
      </c>
      <c r="AV12" s="168"/>
      <c r="AW12" s="54"/>
      <c r="AX12" s="173"/>
      <c r="AY12" s="35">
        <v>5</v>
      </c>
      <c r="AZ12" s="168">
        <v>0.09</v>
      </c>
      <c r="BA12" s="78">
        <f t="shared" si="7"/>
        <v>0.44999999999999996</v>
      </c>
      <c r="BB12" s="173">
        <v>0</v>
      </c>
      <c r="BC12" s="35" t="s">
        <v>46</v>
      </c>
      <c r="BD12" s="168"/>
      <c r="BE12" s="53"/>
      <c r="BF12" s="173"/>
      <c r="BG12" s="35">
        <v>0</v>
      </c>
      <c r="BH12" s="168">
        <v>0.05</v>
      </c>
      <c r="BI12" s="78">
        <f t="shared" si="8"/>
        <v>0</v>
      </c>
      <c r="BJ12" s="173">
        <v>0.11913357400722013</v>
      </c>
      <c r="BK12" s="35" t="s">
        <v>46</v>
      </c>
      <c r="BL12" s="168"/>
      <c r="BM12" s="53"/>
      <c r="BN12" s="173"/>
      <c r="BO12" s="35">
        <v>5</v>
      </c>
      <c r="BP12" s="168">
        <v>0.04</v>
      </c>
      <c r="BQ12" s="78">
        <f t="shared" ref="BQ12:BQ13" si="10">BO12*BP12</f>
        <v>0.2</v>
      </c>
      <c r="BR12" s="173"/>
      <c r="BS12" s="35">
        <v>5</v>
      </c>
      <c r="BT12" s="168">
        <v>0.04</v>
      </c>
      <c r="BU12" s="35">
        <f t="shared" ref="BU12:BU13" si="11">BS12*BT12</f>
        <v>0.2</v>
      </c>
      <c r="BV12" s="173"/>
      <c r="BW12" s="35" t="s">
        <v>46</v>
      </c>
      <c r="BX12" s="168"/>
      <c r="BY12" s="55"/>
      <c r="BZ12" s="173"/>
      <c r="CA12" s="35" t="s">
        <v>46</v>
      </c>
      <c r="CB12" s="261"/>
      <c r="CC12" s="53"/>
      <c r="CD12" s="173"/>
      <c r="CE12" s="35" t="s">
        <v>46</v>
      </c>
      <c r="CF12" s="261"/>
      <c r="CG12" s="35"/>
      <c r="CH12" s="173"/>
      <c r="CI12" s="35" t="s">
        <v>46</v>
      </c>
      <c r="CJ12" s="261"/>
      <c r="CK12" s="35"/>
      <c r="CL12" s="173"/>
      <c r="CM12" s="35" t="s">
        <v>46</v>
      </c>
      <c r="CN12" s="261"/>
      <c r="CO12" s="53"/>
      <c r="CP12" s="173"/>
      <c r="CQ12" s="35">
        <v>4</v>
      </c>
      <c r="CR12" s="168">
        <v>0.03</v>
      </c>
      <c r="CS12" s="78">
        <f t="shared" ref="CS12:CS13" si="12">CQ12*CR12</f>
        <v>0.12</v>
      </c>
      <c r="CT12" s="173" t="e">
        <f>CQ12/#REF!-1</f>
        <v>#REF!</v>
      </c>
    </row>
    <row r="13" spans="1:98" s="43" customFormat="1" ht="56.25">
      <c r="A13" s="40">
        <v>4</v>
      </c>
      <c r="B13" s="42" t="s">
        <v>168</v>
      </c>
      <c r="C13" s="112" t="s">
        <v>174</v>
      </c>
      <c r="D13" s="403">
        <f>H13+N13+S13+V13+Z13+AF13+AJ13+AN13+AR13+AV13+AZ13+BD13+BH13+BL13+BP13+BT13+BX13+CB13+CF13+CJ13+CN13+CR13</f>
        <v>1.0000000000000004</v>
      </c>
      <c r="E13" s="187">
        <f t="shared" si="1"/>
        <v>2.7090000000000005</v>
      </c>
      <c r="F13" s="157">
        <v>0.7</v>
      </c>
      <c r="G13" s="35">
        <v>3</v>
      </c>
      <c r="H13" s="168">
        <v>0.1</v>
      </c>
      <c r="I13" s="35">
        <f t="shared" si="2"/>
        <v>0.30000000000000004</v>
      </c>
      <c r="J13" s="173">
        <v>-0.30855018587360594</v>
      </c>
      <c r="K13" s="173">
        <v>8.7719298245614086E-2</v>
      </c>
      <c r="L13" s="153">
        <v>-0.3007518796992481</v>
      </c>
      <c r="M13" s="111">
        <v>4</v>
      </c>
      <c r="N13" s="168">
        <v>0.1</v>
      </c>
      <c r="O13" s="78">
        <f t="shared" si="3"/>
        <v>0.4</v>
      </c>
      <c r="P13" s="173"/>
      <c r="Q13" s="173">
        <v>-1</v>
      </c>
      <c r="R13" s="111">
        <v>4</v>
      </c>
      <c r="S13" s="168">
        <v>0.05</v>
      </c>
      <c r="T13" s="78">
        <f>R13*S13</f>
        <v>0.2</v>
      </c>
      <c r="U13" s="111">
        <v>5</v>
      </c>
      <c r="V13" s="257">
        <v>0.15</v>
      </c>
      <c r="W13" s="116">
        <f t="shared" si="4"/>
        <v>0.75</v>
      </c>
      <c r="X13" s="193">
        <v>0.31914893617021289</v>
      </c>
      <c r="Y13" s="111">
        <v>5</v>
      </c>
      <c r="Z13" s="168">
        <v>0.15</v>
      </c>
      <c r="AA13" s="149">
        <f t="shared" si="5"/>
        <v>0.75</v>
      </c>
      <c r="AB13" s="173">
        <v>-0.27626459143968873</v>
      </c>
      <c r="AC13" s="173">
        <v>-1</v>
      </c>
      <c r="AD13" s="173">
        <v>-1</v>
      </c>
      <c r="AE13" s="35">
        <v>0</v>
      </c>
      <c r="AF13" s="168">
        <v>0.05</v>
      </c>
      <c r="AG13" s="78">
        <f t="shared" si="9"/>
        <v>0</v>
      </c>
      <c r="AH13" s="173">
        <v>-1</v>
      </c>
      <c r="AI13" s="35">
        <v>5</v>
      </c>
      <c r="AJ13" s="168">
        <v>0.05</v>
      </c>
      <c r="AK13" s="78">
        <f t="shared" si="6"/>
        <v>0.25</v>
      </c>
      <c r="AL13" s="173">
        <v>-1</v>
      </c>
      <c r="AM13" s="35" t="s">
        <v>46</v>
      </c>
      <c r="AN13" s="168"/>
      <c r="AO13" s="54"/>
      <c r="AP13" s="173"/>
      <c r="AQ13" s="35" t="s">
        <v>46</v>
      </c>
      <c r="AR13" s="168">
        <v>0.05</v>
      </c>
      <c r="AS13" s="53"/>
      <c r="AT13" s="173"/>
      <c r="AU13" s="35" t="s">
        <v>46</v>
      </c>
      <c r="AV13" s="168"/>
      <c r="AW13" s="54"/>
      <c r="AX13" s="173"/>
      <c r="AY13" s="35">
        <v>3</v>
      </c>
      <c r="AZ13" s="168">
        <v>0.05</v>
      </c>
      <c r="BA13" s="78">
        <f t="shared" si="7"/>
        <v>0.15000000000000002</v>
      </c>
      <c r="BB13" s="173">
        <v>0</v>
      </c>
      <c r="BC13" s="35">
        <v>5</v>
      </c>
      <c r="BD13" s="168">
        <v>0.05</v>
      </c>
      <c r="BE13" s="35">
        <f>BC13*BD13</f>
        <v>0.25</v>
      </c>
      <c r="BF13" s="173"/>
      <c r="BG13" s="35">
        <v>2</v>
      </c>
      <c r="BH13" s="168">
        <v>0.05</v>
      </c>
      <c r="BI13" s="78">
        <f t="shared" si="8"/>
        <v>0.1</v>
      </c>
      <c r="BJ13" s="173">
        <v>0.11913357400722013</v>
      </c>
      <c r="BK13" s="35" t="s">
        <v>46</v>
      </c>
      <c r="BL13" s="168"/>
      <c r="BM13" s="53"/>
      <c r="BN13" s="173"/>
      <c r="BO13" s="35">
        <v>5</v>
      </c>
      <c r="BP13" s="168">
        <v>0.04</v>
      </c>
      <c r="BQ13" s="78">
        <f t="shared" si="10"/>
        <v>0.2</v>
      </c>
      <c r="BR13" s="173">
        <v>0</v>
      </c>
      <c r="BS13" s="35">
        <v>5</v>
      </c>
      <c r="BT13" s="168">
        <v>0.04</v>
      </c>
      <c r="BU13" s="35">
        <f t="shared" si="11"/>
        <v>0.2</v>
      </c>
      <c r="BV13" s="173">
        <v>0.19999999999999996</v>
      </c>
      <c r="BW13" s="35">
        <v>5</v>
      </c>
      <c r="BX13" s="168">
        <v>0.04</v>
      </c>
      <c r="BY13" s="149">
        <f>BW13*BX13</f>
        <v>0.2</v>
      </c>
      <c r="BZ13" s="173"/>
      <c r="CA13" s="35" t="s">
        <v>46</v>
      </c>
      <c r="CB13" s="261"/>
      <c r="CC13" s="35"/>
      <c r="CD13" s="173">
        <v>0</v>
      </c>
      <c r="CE13" s="35" t="s">
        <v>46</v>
      </c>
      <c r="CF13" s="261"/>
      <c r="CG13" s="35"/>
      <c r="CH13" s="173">
        <v>0</v>
      </c>
      <c r="CI13" s="35" t="s">
        <v>46</v>
      </c>
      <c r="CJ13" s="261"/>
      <c r="CK13" s="35"/>
      <c r="CL13" s="173">
        <v>-1</v>
      </c>
      <c r="CM13" s="35" t="s">
        <v>46</v>
      </c>
      <c r="CN13" s="261"/>
      <c r="CO13" s="35">
        <v>0</v>
      </c>
      <c r="CP13" s="173">
        <v>-1</v>
      </c>
      <c r="CQ13" s="35">
        <v>4</v>
      </c>
      <c r="CR13" s="168">
        <v>0.03</v>
      </c>
      <c r="CS13" s="78">
        <f t="shared" si="12"/>
        <v>0.12</v>
      </c>
      <c r="CT13" s="173" t="e">
        <f>CQ13/#REF!-1</f>
        <v>#REF!</v>
      </c>
    </row>
    <row r="14" spans="1:98" ht="37.5">
      <c r="A14" s="40">
        <v>5</v>
      </c>
      <c r="B14" s="41" t="s">
        <v>169</v>
      </c>
      <c r="C14" s="112" t="s">
        <v>175</v>
      </c>
      <c r="D14" s="403">
        <f>H14+N14+S14+V14+Z14+AF14+AJ14+AN14+AR14+AV14+AZ14+BD14+BH14+BL14+BP14+BT14+BX14+CB14+CF14+CJ14+CN14+CR14</f>
        <v>1.0000000000000002</v>
      </c>
      <c r="E14" s="187">
        <f t="shared" si="1"/>
        <v>2.52</v>
      </c>
      <c r="F14" s="157">
        <v>0.7</v>
      </c>
      <c r="G14" s="35">
        <v>5</v>
      </c>
      <c r="H14" s="168">
        <v>0.15</v>
      </c>
      <c r="I14" s="35">
        <f t="shared" si="2"/>
        <v>0.75</v>
      </c>
      <c r="J14" s="173">
        <v>-0.5390334572490707</v>
      </c>
      <c r="K14" s="173">
        <v>8.7719298245614086E-2</v>
      </c>
      <c r="L14" s="153">
        <v>-6.7669172932330768E-2</v>
      </c>
      <c r="M14" s="35">
        <v>3</v>
      </c>
      <c r="N14" s="168">
        <v>0.15</v>
      </c>
      <c r="O14" s="78">
        <f t="shared" si="3"/>
        <v>0.44999999999999996</v>
      </c>
      <c r="P14" s="173">
        <v>-0.53398058252427183</v>
      </c>
      <c r="Q14" s="173">
        <v>0.12318840579710155</v>
      </c>
      <c r="R14" s="35" t="s">
        <v>46</v>
      </c>
      <c r="S14" s="168"/>
      <c r="T14" s="78">
        <v>0</v>
      </c>
      <c r="U14" s="35">
        <v>5</v>
      </c>
      <c r="V14" s="257">
        <v>0.15</v>
      </c>
      <c r="W14" s="116">
        <f t="shared" si="4"/>
        <v>0.75</v>
      </c>
      <c r="X14" s="193">
        <v>0.31914893617021289</v>
      </c>
      <c r="Y14" s="111">
        <v>5</v>
      </c>
      <c r="Z14" s="168">
        <v>0.13</v>
      </c>
      <c r="AA14" s="149">
        <f t="shared" si="5"/>
        <v>0.65</v>
      </c>
      <c r="AB14" s="173">
        <v>-0.27626459143968873</v>
      </c>
      <c r="AC14" s="173"/>
      <c r="AD14" s="173"/>
      <c r="AE14" s="405">
        <v>0</v>
      </c>
      <c r="AF14" s="168">
        <v>0.05</v>
      </c>
      <c r="AG14" s="78">
        <f t="shared" si="9"/>
        <v>0</v>
      </c>
      <c r="AH14" s="173">
        <v>0.58163265306122458</v>
      </c>
      <c r="AI14" s="405">
        <v>5</v>
      </c>
      <c r="AJ14" s="168">
        <v>0.05</v>
      </c>
      <c r="AK14" s="78">
        <f t="shared" si="6"/>
        <v>0.25</v>
      </c>
      <c r="AL14" s="173">
        <v>0.16541353383458657</v>
      </c>
      <c r="AM14" s="35">
        <v>0</v>
      </c>
      <c r="AN14" s="168">
        <v>0.05</v>
      </c>
      <c r="AO14" s="78">
        <v>0</v>
      </c>
      <c r="AP14" s="173">
        <v>-1</v>
      </c>
      <c r="AQ14" s="35">
        <v>0</v>
      </c>
      <c r="AR14" s="168">
        <v>0.05</v>
      </c>
      <c r="AS14" s="53">
        <f>AQ14*AR14</f>
        <v>0</v>
      </c>
      <c r="AT14" s="173">
        <v>-1</v>
      </c>
      <c r="AU14" s="35">
        <v>5</v>
      </c>
      <c r="AV14" s="168">
        <v>0.05</v>
      </c>
      <c r="AW14" s="78">
        <v>0.25</v>
      </c>
      <c r="AX14" s="173">
        <v>-1</v>
      </c>
      <c r="AY14" s="35">
        <v>5</v>
      </c>
      <c r="AZ14" s="168">
        <v>0.05</v>
      </c>
      <c r="BA14" s="78">
        <f t="shared" si="7"/>
        <v>0.25</v>
      </c>
      <c r="BB14" s="173">
        <v>0</v>
      </c>
      <c r="BC14" s="35" t="s">
        <v>46</v>
      </c>
      <c r="BD14" s="168"/>
      <c r="BE14" s="35"/>
      <c r="BF14" s="173">
        <v>-0.32710280373831768</v>
      </c>
      <c r="BG14" s="35">
        <v>2</v>
      </c>
      <c r="BH14" s="168">
        <v>0.05</v>
      </c>
      <c r="BI14" s="78">
        <f t="shared" si="8"/>
        <v>0.1</v>
      </c>
      <c r="BJ14" s="173">
        <v>-1</v>
      </c>
      <c r="BK14" s="53">
        <v>0</v>
      </c>
      <c r="BL14" s="168">
        <v>0.04</v>
      </c>
      <c r="BM14" s="35">
        <f>-BK14*BL14</f>
        <v>0</v>
      </c>
      <c r="BN14" s="173">
        <v>3.2258064516129004E-2</v>
      </c>
      <c r="BO14" s="35" t="s">
        <v>46</v>
      </c>
      <c r="BP14" s="168"/>
      <c r="BQ14" s="78"/>
      <c r="BR14" s="173">
        <v>0</v>
      </c>
      <c r="BS14" s="35" t="s">
        <v>46</v>
      </c>
      <c r="BT14" s="168"/>
      <c r="BU14" s="35">
        <v>0</v>
      </c>
      <c r="BV14" s="173">
        <v>-1</v>
      </c>
      <c r="BW14" s="35" t="s">
        <v>46</v>
      </c>
      <c r="BX14" s="168"/>
      <c r="BY14" s="149"/>
      <c r="BZ14" s="173">
        <v>-0.53623188405797095</v>
      </c>
      <c r="CA14" s="35" t="s">
        <v>46</v>
      </c>
      <c r="CB14" s="261"/>
      <c r="CC14" s="35"/>
      <c r="CD14" s="173">
        <v>0</v>
      </c>
      <c r="CE14" s="35" t="s">
        <v>46</v>
      </c>
      <c r="CF14" s="261"/>
      <c r="CG14" s="35"/>
      <c r="CH14" s="173">
        <v>0</v>
      </c>
      <c r="CI14" s="35" t="s">
        <v>46</v>
      </c>
      <c r="CJ14" s="261"/>
      <c r="CK14" s="53"/>
      <c r="CL14" s="173"/>
      <c r="CM14" s="35" t="s">
        <v>46</v>
      </c>
      <c r="CN14" s="261"/>
      <c r="CO14" s="35">
        <v>0</v>
      </c>
      <c r="CP14" s="173">
        <v>-1</v>
      </c>
      <c r="CQ14" s="35">
        <v>5</v>
      </c>
      <c r="CR14" s="168">
        <v>0.03</v>
      </c>
      <c r="CS14" s="78">
        <f>CQ14*CR14</f>
        <v>0.15</v>
      </c>
      <c r="CT14" s="173" t="e">
        <f>CQ14/#REF!-1</f>
        <v>#REF!</v>
      </c>
    </row>
    <row r="15" spans="1:98" s="44" customFormat="1" ht="18.75">
      <c r="A15" s="63"/>
      <c r="B15" s="64"/>
      <c r="C15" s="113"/>
      <c r="D15" s="113"/>
      <c r="E15" s="188"/>
      <c r="F15" s="59"/>
      <c r="G15" s="58"/>
      <c r="H15" s="59"/>
      <c r="I15" s="60"/>
      <c r="J15" s="82"/>
      <c r="K15" s="82"/>
      <c r="L15" s="82"/>
      <c r="M15" s="60"/>
      <c r="N15" s="59"/>
      <c r="O15" s="59"/>
      <c r="P15" s="82"/>
      <c r="Q15" s="82"/>
      <c r="R15" s="82"/>
      <c r="S15" s="82"/>
      <c r="T15" s="82"/>
      <c r="U15" s="117"/>
      <c r="V15" s="118"/>
      <c r="W15" s="118"/>
      <c r="X15" s="247"/>
      <c r="Y15" s="60"/>
      <c r="Z15" s="59"/>
      <c r="AA15" s="61"/>
      <c r="AB15" s="82"/>
      <c r="AC15" s="82"/>
      <c r="AD15" s="250"/>
      <c r="AE15" s="58"/>
      <c r="AF15" s="59"/>
      <c r="AG15" s="59"/>
      <c r="AH15" s="82"/>
      <c r="AI15" s="58"/>
      <c r="AJ15" s="59"/>
      <c r="AK15" s="59"/>
      <c r="AL15" s="82"/>
      <c r="AM15" s="60"/>
      <c r="AN15" s="60"/>
      <c r="AO15" s="59"/>
      <c r="AP15" s="250"/>
      <c r="AQ15" s="60"/>
      <c r="AR15" s="60"/>
      <c r="AS15" s="60"/>
      <c r="AT15" s="250"/>
      <c r="AU15" s="60"/>
      <c r="AV15" s="60"/>
      <c r="AW15" s="60"/>
      <c r="AX15" s="250"/>
      <c r="AY15" s="60"/>
      <c r="AZ15" s="60"/>
      <c r="BA15" s="59"/>
      <c r="BB15" s="82"/>
      <c r="BC15" s="60"/>
      <c r="BD15" s="60"/>
      <c r="BE15" s="60"/>
      <c r="BF15" s="250"/>
      <c r="BG15" s="58"/>
      <c r="BH15" s="60"/>
      <c r="BI15" s="59"/>
      <c r="BJ15" s="82"/>
      <c r="BK15" s="60"/>
      <c r="BL15" s="60"/>
      <c r="BM15" s="60"/>
      <c r="BN15" s="250"/>
      <c r="BO15" s="58"/>
      <c r="BP15" s="60"/>
      <c r="BQ15" s="59"/>
      <c r="BR15" s="82"/>
      <c r="BS15" s="60"/>
      <c r="BT15" s="60"/>
      <c r="BU15" s="60"/>
      <c r="BV15" s="82"/>
      <c r="BW15" s="60"/>
      <c r="BX15" s="60"/>
      <c r="BY15" s="60"/>
      <c r="BZ15" s="250"/>
      <c r="CA15" s="58"/>
      <c r="CB15" s="60"/>
      <c r="CC15" s="60"/>
      <c r="CD15" s="82"/>
      <c r="CE15" s="58"/>
      <c r="CF15" s="59"/>
      <c r="CG15" s="60"/>
      <c r="CH15" s="82"/>
      <c r="CI15" s="58"/>
      <c r="CJ15" s="61"/>
      <c r="CK15" s="60"/>
      <c r="CL15" s="82"/>
      <c r="CM15" s="58"/>
      <c r="CN15" s="59"/>
      <c r="CO15" s="60"/>
      <c r="CP15" s="82"/>
      <c r="CQ15" s="58"/>
      <c r="CR15" s="60"/>
      <c r="CS15" s="59"/>
      <c r="CT15" s="82"/>
    </row>
    <row r="16" spans="1:98" ht="23.25" customHeight="1">
      <c r="A16" s="465" t="s">
        <v>92</v>
      </c>
      <c r="B16" s="465"/>
      <c r="C16" s="174"/>
      <c r="D16" s="174"/>
      <c r="E16" s="189"/>
      <c r="F16" s="24"/>
      <c r="G16" s="10"/>
      <c r="H16" s="10"/>
      <c r="I16" s="10"/>
      <c r="J16" s="87"/>
      <c r="K16" s="87"/>
      <c r="L16" s="87"/>
      <c r="M16" s="30"/>
      <c r="N16" s="24"/>
      <c r="O16" s="30"/>
      <c r="P16" s="154"/>
      <c r="Q16" s="87"/>
      <c r="R16" s="87"/>
      <c r="S16" s="87"/>
      <c r="T16" s="87"/>
      <c r="U16" s="10"/>
      <c r="V16" s="10"/>
      <c r="W16" s="18"/>
      <c r="X16" s="87"/>
      <c r="Y16" s="23"/>
      <c r="Z16" s="10"/>
      <c r="AA16" s="125"/>
      <c r="AB16" s="87"/>
      <c r="AC16" s="87"/>
      <c r="AD16" s="251"/>
      <c r="AE16" s="23"/>
      <c r="AF16" s="10"/>
      <c r="AG16" s="10"/>
      <c r="AH16" s="87"/>
      <c r="AI16" s="23"/>
      <c r="AJ16" s="10"/>
      <c r="AK16" s="10"/>
      <c r="AL16" s="87"/>
      <c r="AM16" s="10"/>
      <c r="AN16" s="10"/>
      <c r="AO16" s="10"/>
      <c r="AP16" s="251"/>
      <c r="AQ16" s="10"/>
      <c r="AR16" s="10"/>
      <c r="AS16" s="10"/>
      <c r="AT16" s="251"/>
      <c r="AU16" s="10"/>
      <c r="AV16" s="10"/>
      <c r="AW16" s="10"/>
      <c r="AX16" s="251"/>
      <c r="AY16" s="23"/>
      <c r="AZ16" s="10"/>
      <c r="BA16" s="10"/>
      <c r="BB16" s="87"/>
      <c r="BC16" s="10"/>
      <c r="BD16" s="10"/>
      <c r="BE16" s="10"/>
      <c r="BF16" s="251"/>
      <c r="BG16" s="37"/>
      <c r="BH16" s="11"/>
      <c r="BI16" s="11"/>
      <c r="BJ16" s="253"/>
      <c r="BK16" s="10"/>
      <c r="BL16" s="10"/>
      <c r="BM16" s="10"/>
      <c r="BN16" s="251"/>
      <c r="BO16" s="23"/>
      <c r="BP16" s="10"/>
      <c r="BQ16" s="10"/>
      <c r="BR16" s="87"/>
      <c r="BS16" s="10"/>
      <c r="BT16" s="10"/>
      <c r="BU16" s="10"/>
      <c r="BV16" s="87"/>
      <c r="BW16" s="10"/>
      <c r="BX16" s="23"/>
      <c r="BY16" s="23"/>
      <c r="BZ16" s="251"/>
      <c r="CA16" s="23"/>
      <c r="CB16" s="10"/>
      <c r="CC16" s="10"/>
      <c r="CD16" s="87"/>
      <c r="CE16" s="23"/>
      <c r="CF16" s="10"/>
      <c r="CG16" s="10"/>
      <c r="CH16" s="87"/>
      <c r="CI16" s="23"/>
      <c r="CJ16" s="10"/>
      <c r="CK16" s="10"/>
      <c r="CL16" s="87"/>
      <c r="CM16" s="23"/>
      <c r="CN16" s="125"/>
      <c r="CO16" s="125"/>
      <c r="CP16" s="87"/>
      <c r="CQ16" s="23"/>
      <c r="CR16" s="10"/>
      <c r="CS16" s="18"/>
      <c r="CT16" s="87"/>
    </row>
  </sheetData>
  <mergeCells count="37">
    <mergeCell ref="B4:B6"/>
    <mergeCell ref="R6:T6"/>
    <mergeCell ref="BC6:BE6"/>
    <mergeCell ref="A16:B16"/>
    <mergeCell ref="CM6:CO6"/>
    <mergeCell ref="M5:O5"/>
    <mergeCell ref="Y6:AA6"/>
    <mergeCell ref="AE6:AG6"/>
    <mergeCell ref="A4:A6"/>
    <mergeCell ref="C4:C6"/>
    <mergeCell ref="G6:I6"/>
    <mergeCell ref="U5:W5"/>
    <mergeCell ref="Y5:AA5"/>
    <mergeCell ref="BG6:BI6"/>
    <mergeCell ref="AI6:AK6"/>
    <mergeCell ref="G5:I5"/>
    <mergeCell ref="BS6:BU6"/>
    <mergeCell ref="BW6:BY6"/>
    <mergeCell ref="CA6:CC6"/>
    <mergeCell ref="CE6:CG6"/>
    <mergeCell ref="CI6:CK6"/>
    <mergeCell ref="M6:O6"/>
    <mergeCell ref="U6:W6"/>
    <mergeCell ref="AY1:CS1"/>
    <mergeCell ref="F2:AW2"/>
    <mergeCell ref="AY2:CO2"/>
    <mergeCell ref="E4:AK4"/>
    <mergeCell ref="AM4:CS4"/>
    <mergeCell ref="E3:AK3"/>
    <mergeCell ref="AM3:CS3"/>
    <mergeCell ref="AQ6:AS6"/>
    <mergeCell ref="AU6:AW6"/>
    <mergeCell ref="AY6:BA6"/>
    <mergeCell ref="BK6:BM6"/>
    <mergeCell ref="AM6:AO6"/>
    <mergeCell ref="CQ6:CS6"/>
    <mergeCell ref="BO6:BQ6"/>
  </mergeCells>
  <conditionalFormatting sqref="AH10:AH14 AL10:AL14 AP1:AP2 AP5:AP1048576 AT1:AT2 AT5:AT1048576 AX1:AX2 AX5:AX1048576 BB10:BB14 BF1:BF2 BF5:BF1048576 BJ10:BJ14 BR1:BR2 BR5:BR1048576 BV1:BV2 BV5:BV1048576 BZ1:BZ2 BZ5:BZ1048576 CD1:CD2 CD5:CD1048576 CH1:CH2 CH5:CH1048576 CL1:CL2 CL5:CL1048576 CT1:CT2 CT7:CT1048576 CT5 AC1:AD2 AC5:AD1048576 J5:L1048576 X8:X14 AB10:AB14 P1:P2 P5:P1048576 J1:L2 Q10:Q14">
    <cfRule type="cellIs" dxfId="4" priority="33" operator="lessThan">
      <formula>-0.25</formula>
    </cfRule>
  </conditionalFormatting>
  <conditionalFormatting sqref="BN5:BN1048576 BN1:BN2 AM3">
    <cfRule type="cellIs" dxfId="3" priority="12" operator="lessThan">
      <formula>-0.25</formula>
    </cfRule>
    <cfRule type="cellIs" dxfId="2" priority="13" operator="lessThan">
      <formula>-0.25</formula>
    </cfRule>
  </conditionalFormatting>
  <conditionalFormatting sqref="CP1:CP2 CP5:CP1048576 CT6">
    <cfRule type="cellIs" dxfId="1" priority="4" operator="lessThan">
      <formula>-0.25</formula>
    </cfRule>
    <cfRule type="cellIs" dxfId="0" priority="5" operator="lessThan">
      <formula>-1</formula>
    </cfRule>
  </conditionalFormatting>
  <pageMargins left="0.19685039370078741" right="0.19685039370078741" top="0.62992125984251968" bottom="0.74803149606299213" header="0.31496062992125984" footer="0.31496062992125984"/>
  <pageSetup paperSize="8" scale="90" fitToWidth="3" orientation="landscape" r:id="rId1"/>
  <headerFooter scaleWithDoc="0" alignWithMargins="0"/>
  <colBreaks count="2" manualBreakCount="2">
    <brk id="34" min="2" max="17" man="1"/>
    <brk id="97" min="2" max="17" man="1"/>
  </colBreaks>
  <legacyDrawing r:id="rId2"/>
</worksheet>
</file>

<file path=xl/worksheets/sheet4.xml><?xml version="1.0" encoding="utf-8"?>
<worksheet xmlns="http://schemas.openxmlformats.org/spreadsheetml/2006/main" xmlns:r="http://schemas.openxmlformats.org/officeDocument/2006/relationships">
  <sheetPr>
    <tabColor theme="4"/>
  </sheetPr>
  <dimension ref="A1:M16"/>
  <sheetViews>
    <sheetView topLeftCell="A2" zoomScale="80" zoomScaleNormal="80" zoomScaleSheetLayoutView="80" zoomScalePageLayoutView="60" workbookViewId="0">
      <pane xSplit="3" ySplit="4" topLeftCell="D10" activePane="bottomRight" state="frozen"/>
      <selection activeCell="A3" sqref="A3"/>
      <selection pane="topRight" activeCell="E3" sqref="E3"/>
      <selection pane="bottomLeft" activeCell="A6" sqref="A6"/>
      <selection pane="bottomRight" activeCell="B4" sqref="B4:B6"/>
    </sheetView>
  </sheetViews>
  <sheetFormatPr defaultRowHeight="15"/>
  <cols>
    <col min="1" max="1" width="4.42578125" style="25" customWidth="1"/>
    <col min="2" max="2" width="63.7109375" style="2" customWidth="1"/>
    <col min="3" max="3" width="6.5703125" style="114" customWidth="1"/>
    <col min="4" max="4" width="13.7109375" style="110" customWidth="1"/>
    <col min="5" max="5" width="5.7109375" style="115" customWidth="1"/>
    <col min="6" max="6" width="7.140625" style="156" customWidth="1"/>
    <col min="7" max="7" width="7.140625" style="2" customWidth="1"/>
    <col min="8" max="8" width="6.85546875" style="137" customWidth="1"/>
    <col min="9" max="9" width="9.42578125" style="84" hidden="1" customWidth="1"/>
    <col min="10" max="10" width="5.85546875" style="2" customWidth="1"/>
    <col min="11" max="11" width="6.140625" style="2" customWidth="1"/>
    <col min="12" max="12" width="9.5703125" style="22" customWidth="1"/>
    <col min="13" max="13" width="10.140625" style="152" hidden="1" customWidth="1"/>
  </cols>
  <sheetData>
    <row r="1" spans="1:13" s="1" customFormat="1" ht="18.75" hidden="1" customHeight="1">
      <c r="A1" s="57" t="s">
        <v>37</v>
      </c>
      <c r="B1" s="13"/>
      <c r="C1" s="29"/>
      <c r="D1" s="29"/>
      <c r="E1" s="471"/>
      <c r="F1" s="471"/>
      <c r="G1" s="471"/>
      <c r="H1" s="471"/>
      <c r="I1" s="471"/>
      <c r="J1" s="471"/>
      <c r="K1" s="471"/>
      <c r="L1" s="471"/>
      <c r="M1" s="151"/>
    </row>
    <row r="2" spans="1:13" ht="3" hidden="1" customHeight="1">
      <c r="A2" s="70" t="s">
        <v>32</v>
      </c>
      <c r="B2" s="71"/>
      <c r="C2" s="70" t="s">
        <v>0</v>
      </c>
      <c r="D2" s="72"/>
      <c r="E2" s="302"/>
      <c r="F2" s="303"/>
      <c r="G2" s="302"/>
      <c r="H2" s="304"/>
      <c r="I2" s="305"/>
      <c r="J2" s="302"/>
      <c r="K2" s="302"/>
      <c r="L2" s="328"/>
    </row>
    <row r="3" spans="1:13" ht="45.75" customHeight="1">
      <c r="A3" s="243"/>
      <c r="B3" s="472" t="s">
        <v>216</v>
      </c>
      <c r="C3" s="472"/>
      <c r="D3" s="472"/>
      <c r="E3" s="472"/>
      <c r="F3" s="472"/>
      <c r="G3" s="472"/>
      <c r="H3" s="472"/>
      <c r="I3" s="472"/>
      <c r="J3" s="472"/>
      <c r="K3" s="472"/>
      <c r="L3" s="472"/>
      <c r="M3" s="472"/>
    </row>
    <row r="4" spans="1:13" ht="33" customHeight="1">
      <c r="A4" s="474" t="s">
        <v>94</v>
      </c>
      <c r="B4" s="476" t="s">
        <v>11</v>
      </c>
      <c r="C4" s="474" t="s">
        <v>0</v>
      </c>
      <c r="D4" s="478" t="s">
        <v>162</v>
      </c>
      <c r="E4" s="479"/>
      <c r="F4" s="479"/>
      <c r="G4" s="479"/>
      <c r="H4" s="479"/>
      <c r="I4" s="479"/>
      <c r="J4" s="479"/>
      <c r="K4" s="479"/>
      <c r="L4" s="479"/>
      <c r="M4" s="480"/>
    </row>
    <row r="5" spans="1:13" ht="15.75" hidden="1" customHeight="1">
      <c r="A5" s="475"/>
      <c r="B5" s="477"/>
      <c r="C5" s="475"/>
      <c r="D5" s="389"/>
      <c r="E5" s="383"/>
      <c r="F5" s="384" t="s">
        <v>30</v>
      </c>
      <c r="G5" s="383"/>
      <c r="H5" s="385"/>
      <c r="I5" s="386"/>
      <c r="J5" s="383"/>
      <c r="K5" s="383"/>
      <c r="L5" s="387"/>
      <c r="M5" s="388"/>
    </row>
    <row r="6" spans="1:13" s="3" customFormat="1" ht="85.5" customHeight="1">
      <c r="A6" s="475"/>
      <c r="B6" s="477"/>
      <c r="C6" s="475"/>
      <c r="D6" s="382" t="s">
        <v>153</v>
      </c>
      <c r="E6" s="356" t="s">
        <v>47</v>
      </c>
      <c r="F6" s="473" t="s">
        <v>29</v>
      </c>
      <c r="G6" s="473"/>
      <c r="H6" s="473"/>
      <c r="I6" s="357" t="s">
        <v>158</v>
      </c>
      <c r="J6" s="473" t="s">
        <v>212</v>
      </c>
      <c r="K6" s="473"/>
      <c r="L6" s="473"/>
      <c r="M6" s="357" t="s">
        <v>158</v>
      </c>
    </row>
    <row r="7" spans="1:13" s="3" customFormat="1" ht="21.75" customHeight="1">
      <c r="A7" s="281"/>
      <c r="B7" s="32"/>
      <c r="C7" s="243"/>
      <c r="D7" s="358" t="s">
        <v>89</v>
      </c>
      <c r="E7" s="359" t="s">
        <v>80</v>
      </c>
      <c r="F7" s="360" t="s">
        <v>81</v>
      </c>
      <c r="G7" s="79" t="s">
        <v>82</v>
      </c>
      <c r="H7" s="132" t="s">
        <v>83</v>
      </c>
      <c r="I7" s="361"/>
      <c r="J7" s="329" t="s">
        <v>84</v>
      </c>
      <c r="K7" s="79" t="s">
        <v>85</v>
      </c>
      <c r="L7" s="352" t="s">
        <v>86</v>
      </c>
      <c r="M7" s="346"/>
    </row>
    <row r="8" spans="1:13" s="48" customFormat="1" ht="14.25" customHeight="1">
      <c r="A8" s="378"/>
      <c r="B8" s="362"/>
      <c r="C8" s="363"/>
      <c r="D8" s="364"/>
      <c r="E8" s="365">
        <v>0.1</v>
      </c>
      <c r="F8" s="366"/>
      <c r="G8" s="46">
        <v>0.5</v>
      </c>
      <c r="H8" s="144"/>
      <c r="I8" s="367"/>
      <c r="J8" s="46"/>
      <c r="K8" s="46">
        <v>0.5</v>
      </c>
      <c r="L8" s="353"/>
      <c r="M8" s="347"/>
    </row>
    <row r="9" spans="1:13" s="7" customFormat="1" ht="22.5" hidden="1" customHeight="1">
      <c r="A9" s="283">
        <v>1</v>
      </c>
      <c r="B9" s="32" t="s">
        <v>7</v>
      </c>
      <c r="C9" s="368" t="s">
        <v>1</v>
      </c>
      <c r="D9" s="369" t="e">
        <v>#REF!</v>
      </c>
      <c r="E9" s="370" t="e">
        <v>#REF!</v>
      </c>
      <c r="F9" s="371">
        <v>5</v>
      </c>
      <c r="G9" s="28">
        <v>0.6</v>
      </c>
      <c r="H9" s="145">
        <v>3</v>
      </c>
      <c r="I9" s="372"/>
      <c r="J9" s="28"/>
      <c r="K9" s="28">
        <v>0.5</v>
      </c>
      <c r="L9" s="354"/>
      <c r="M9" s="348"/>
    </row>
    <row r="10" spans="1:13" s="22" customFormat="1" ht="18.75">
      <c r="A10" s="284">
        <v>1</v>
      </c>
      <c r="B10" s="15" t="s">
        <v>164</v>
      </c>
      <c r="C10" s="373" t="s">
        <v>1</v>
      </c>
      <c r="D10" s="374">
        <f>(H10+L10)*E10</f>
        <v>0.5</v>
      </c>
      <c r="E10" s="365">
        <v>0.1</v>
      </c>
      <c r="F10" s="375">
        <v>5</v>
      </c>
      <c r="G10" s="332">
        <v>1</v>
      </c>
      <c r="H10" s="146">
        <v>5</v>
      </c>
      <c r="I10" s="376">
        <v>0</v>
      </c>
      <c r="J10" s="21">
        <v>0</v>
      </c>
      <c r="K10" s="21">
        <v>0.5</v>
      </c>
      <c r="L10" s="355">
        <f>J10*K10</f>
        <v>0</v>
      </c>
      <c r="M10" s="349"/>
    </row>
    <row r="11" spans="1:13" s="4" customFormat="1" ht="37.5">
      <c r="A11" s="285">
        <v>2</v>
      </c>
      <c r="B11" s="41" t="s">
        <v>165</v>
      </c>
      <c r="C11" s="112" t="s">
        <v>4</v>
      </c>
      <c r="D11" s="374">
        <f t="shared" ref="D11:D14" si="0">(H11+L11)*E11</f>
        <v>0.5</v>
      </c>
      <c r="E11" s="365">
        <v>0.1</v>
      </c>
      <c r="F11" s="377">
        <v>5</v>
      </c>
      <c r="G11" s="332">
        <v>1</v>
      </c>
      <c r="H11" s="147">
        <v>5</v>
      </c>
      <c r="I11" s="376">
        <v>0</v>
      </c>
      <c r="J11" s="21">
        <v>0</v>
      </c>
      <c r="K11" s="35">
        <v>0.5</v>
      </c>
      <c r="L11" s="355">
        <f t="shared" ref="L11:L14" si="1">J11*K11</f>
        <v>0</v>
      </c>
      <c r="M11" s="350"/>
    </row>
    <row r="12" spans="1:13" s="36" customFormat="1" ht="75">
      <c r="A12" s="286">
        <v>3</v>
      </c>
      <c r="B12" s="16" t="s">
        <v>167</v>
      </c>
      <c r="C12" s="112" t="s">
        <v>33</v>
      </c>
      <c r="D12" s="374">
        <f t="shared" si="0"/>
        <v>0.5</v>
      </c>
      <c r="E12" s="365">
        <v>0.1</v>
      </c>
      <c r="F12" s="377">
        <v>5</v>
      </c>
      <c r="G12" s="332">
        <v>1</v>
      </c>
      <c r="H12" s="147">
        <v>5</v>
      </c>
      <c r="I12" s="376">
        <v>0</v>
      </c>
      <c r="J12" s="21">
        <v>0</v>
      </c>
      <c r="K12" s="35">
        <v>0.5</v>
      </c>
      <c r="L12" s="355">
        <f t="shared" si="1"/>
        <v>0</v>
      </c>
      <c r="M12" s="351"/>
    </row>
    <row r="13" spans="1:13" s="43" customFormat="1" ht="56.25">
      <c r="A13" s="285">
        <v>4</v>
      </c>
      <c r="B13" s="42" t="s">
        <v>168</v>
      </c>
      <c r="C13" s="112" t="s">
        <v>2</v>
      </c>
      <c r="D13" s="374">
        <f t="shared" si="0"/>
        <v>0.5</v>
      </c>
      <c r="E13" s="365">
        <v>0.1</v>
      </c>
      <c r="F13" s="377">
        <v>5</v>
      </c>
      <c r="G13" s="332">
        <v>1</v>
      </c>
      <c r="H13" s="147">
        <v>5</v>
      </c>
      <c r="I13" s="376">
        <v>0</v>
      </c>
      <c r="J13" s="21">
        <v>0</v>
      </c>
      <c r="K13" s="35">
        <v>0.5</v>
      </c>
      <c r="L13" s="355">
        <f t="shared" si="1"/>
        <v>0</v>
      </c>
      <c r="M13" s="350"/>
    </row>
    <row r="14" spans="1:13" s="4" customFormat="1" ht="37.5">
      <c r="A14" s="285">
        <v>5</v>
      </c>
      <c r="B14" s="41" t="s">
        <v>169</v>
      </c>
      <c r="C14" s="112" t="s">
        <v>5</v>
      </c>
      <c r="D14" s="374">
        <f t="shared" si="0"/>
        <v>0.5</v>
      </c>
      <c r="E14" s="365">
        <v>0.1</v>
      </c>
      <c r="F14" s="377">
        <v>5</v>
      </c>
      <c r="G14" s="332">
        <v>1</v>
      </c>
      <c r="H14" s="147">
        <v>5</v>
      </c>
      <c r="I14" s="376">
        <v>0</v>
      </c>
      <c r="J14" s="21">
        <v>0</v>
      </c>
      <c r="K14" s="35">
        <v>0.5</v>
      </c>
      <c r="L14" s="355">
        <f t="shared" si="1"/>
        <v>0</v>
      </c>
      <c r="M14" s="350"/>
    </row>
    <row r="15" spans="1:13" s="44" customFormat="1" ht="18.75">
      <c r="A15" s="63"/>
      <c r="B15" s="64"/>
      <c r="C15" s="113"/>
      <c r="D15" s="109"/>
      <c r="E15" s="191"/>
      <c r="F15" s="61"/>
      <c r="G15" s="60"/>
      <c r="H15" s="135"/>
      <c r="I15" s="82"/>
      <c r="J15" s="60"/>
      <c r="K15" s="60"/>
      <c r="L15" s="58"/>
      <c r="M15" s="150"/>
    </row>
    <row r="16" spans="1:13" ht="23.25" customHeight="1">
      <c r="A16" s="413" t="s">
        <v>92</v>
      </c>
      <c r="B16" s="413"/>
      <c r="C16" s="26"/>
      <c r="D16" s="17"/>
      <c r="E16" s="192"/>
      <c r="F16" s="155"/>
      <c r="G16" s="10"/>
      <c r="H16" s="148"/>
      <c r="I16" s="87"/>
      <c r="J16" s="10"/>
      <c r="K16" s="10"/>
      <c r="L16" s="23"/>
    </row>
  </sheetData>
  <mergeCells count="9">
    <mergeCell ref="E1:L1"/>
    <mergeCell ref="B3:M3"/>
    <mergeCell ref="A16:B16"/>
    <mergeCell ref="F6:H6"/>
    <mergeCell ref="J6:L6"/>
    <mergeCell ref="C4:C6"/>
    <mergeCell ref="B4:B6"/>
    <mergeCell ref="A4:A6"/>
    <mergeCell ref="D4:M4"/>
  </mergeCells>
  <pageMargins left="0.19685039370078741" right="0.19685039370078741" top="0.62992125984251968" bottom="0.74803149606299213" header="0.31496062992125984" footer="0.31496062992125984"/>
  <pageSetup paperSize="8" scale="60" fitToWidth="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8</vt:i4>
      </vt:variant>
    </vt:vector>
  </HeadingPairs>
  <TitlesOfParts>
    <vt:vector size="12" baseType="lpstr">
      <vt:lpstr>Результаты мониторинга</vt:lpstr>
      <vt:lpstr>доходы</vt:lpstr>
      <vt:lpstr>расходы, закупки</vt:lpstr>
      <vt:lpstr>упр. активами, учет и отчетн. </vt:lpstr>
      <vt:lpstr>доходы!Заголовки_для_печати</vt:lpstr>
      <vt:lpstr>'расходы, закупки'!Заголовки_для_печати</vt:lpstr>
      <vt:lpstr>'Результаты мониторинга'!Заголовки_для_печати</vt:lpstr>
      <vt:lpstr>'упр. активами, учет и отчетн. '!Заголовки_для_печати</vt:lpstr>
      <vt:lpstr>доходы!Область_печати</vt:lpstr>
      <vt:lpstr>'расходы, закупки'!Область_печати</vt:lpstr>
      <vt:lpstr>'Результаты мониторинга'!Область_печати</vt:lpstr>
      <vt:lpstr>'упр. активами, учет и отчетн.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Владимировна Коновалова</dc:creator>
  <cp:lastModifiedBy>Пользователь РФО</cp:lastModifiedBy>
  <cp:lastPrinted>2025-05-27T07:45:21Z</cp:lastPrinted>
  <dcterms:created xsi:type="dcterms:W3CDTF">2013-04-15T08:45:32Z</dcterms:created>
  <dcterms:modified xsi:type="dcterms:W3CDTF">2025-05-29T06:28:22Z</dcterms:modified>
</cp:coreProperties>
</file>